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4 Vorlagen\Portfolio führen\01_Projekte aufnehmen bewerten\"/>
    </mc:Choice>
  </mc:AlternateContent>
  <bookViews>
    <workbookView xWindow="0" yWindow="0" windowWidth="28800" windowHeight="14085"/>
  </bookViews>
  <sheets>
    <sheet name="Projektbewertung" sheetId="4" r:id="rId1"/>
    <sheet name="Diagrammerstellung" sheetId="6" r:id="rId2"/>
    <sheet name="Dropdown" sheetId="5" r:id="rId3"/>
  </sheets>
  <definedNames>
    <definedName name="Damage">Dropdown!$A$24:$A$28</definedName>
    <definedName name="_xlnm.Print_Area" localSheetId="0">Projektbewertung!$A$1:$M$76</definedName>
    <definedName name="Finanzierung">Dropdown!$A$54:$A$56</definedName>
    <definedName name="Likelyhood">Dropdown!$A$31:$A$34</definedName>
    <definedName name="Maturity">Dropdown!$B$17:$B$20</definedName>
    <definedName name="Nutzungsdauer">Dropdown!$A$69:$A$77</definedName>
    <definedName name="Phase">Dropdown!$A$17:$A$20</definedName>
    <definedName name="Projektdauer">Dropdown!$A$60:$A$65</definedName>
    <definedName name="Risk_Category">Dropdown!$A$39:$A$43</definedName>
    <definedName name="Score_Risk">Dropdown!$A$10:$A$14</definedName>
    <definedName name="Score_Ziel">Dropdown!$A$2:$A$7</definedName>
  </definedNames>
  <calcPr calcId="171027"/>
</workbook>
</file>

<file path=xl/calcChain.xml><?xml version="1.0" encoding="utf-8"?>
<calcChain xmlns="http://schemas.openxmlformats.org/spreadsheetml/2006/main">
  <c r="D65" i="4" l="1"/>
  <c r="D66" i="4"/>
  <c r="D68" i="4"/>
  <c r="D69" i="4"/>
  <c r="D70" i="4"/>
  <c r="D71" i="4"/>
  <c r="D73" i="4"/>
  <c r="D74" i="4"/>
  <c r="D75" i="4"/>
  <c r="D64" i="4"/>
  <c r="C25" i="6"/>
  <c r="C26" i="6"/>
  <c r="C27" i="6"/>
  <c r="C28" i="6"/>
  <c r="C30" i="6"/>
  <c r="C31" i="6"/>
  <c r="C32" i="6"/>
  <c r="B25" i="6"/>
  <c r="B26" i="6"/>
  <c r="B27" i="6"/>
  <c r="B28" i="6"/>
  <c r="B30" i="6"/>
  <c r="B31" i="6"/>
  <c r="B32" i="6"/>
  <c r="C23" i="6"/>
  <c r="C22" i="6"/>
  <c r="M3" i="4"/>
  <c r="B22" i="6"/>
  <c r="B23" i="6"/>
  <c r="B21" i="6"/>
  <c r="C21" i="6" s="1"/>
  <c r="B11" i="6"/>
  <c r="C11" i="6" s="1"/>
  <c r="C12" i="6"/>
  <c r="C14" i="6"/>
  <c r="C15" i="6"/>
  <c r="C16" i="6"/>
  <c r="D76" i="4" l="1"/>
  <c r="M5" i="4" l="1"/>
  <c r="H76" i="4"/>
  <c r="B5" i="6"/>
  <c r="C5" i="6" s="1"/>
  <c r="B2" i="6"/>
  <c r="C2" i="6" s="1"/>
  <c r="B3" i="6"/>
  <c r="C3" i="6" s="1"/>
  <c r="B4" i="6"/>
  <c r="C4" i="6" s="1"/>
  <c r="B6" i="6"/>
  <c r="C6" i="6" s="1"/>
  <c r="B7" i="6"/>
  <c r="C7" i="6" s="1"/>
  <c r="M2" i="4"/>
  <c r="B12" i="6" l="1"/>
  <c r="B13" i="6"/>
  <c r="C13" i="6" s="1"/>
  <c r="B14" i="6"/>
  <c r="B15" i="6"/>
  <c r="B16" i="6"/>
  <c r="K13" i="4" l="1"/>
  <c r="L13" i="4"/>
  <c r="K14" i="4"/>
  <c r="L14" i="4"/>
  <c r="K15" i="4"/>
  <c r="L15" i="4"/>
  <c r="K16" i="4"/>
  <c r="L16" i="4"/>
  <c r="K17" i="4"/>
  <c r="L17" i="4"/>
  <c r="L12" i="4"/>
  <c r="K12" i="4"/>
  <c r="N54" i="4" l="1"/>
  <c r="N53" i="4"/>
  <c r="N52" i="4"/>
  <c r="N51" i="4"/>
  <c r="N50" i="4"/>
  <c r="N49" i="4"/>
  <c r="N48" i="4"/>
  <c r="N47" i="4" l="1"/>
  <c r="N45" i="4"/>
  <c r="G12" i="4"/>
  <c r="F13" i="4"/>
  <c r="F14" i="4"/>
  <c r="F15" i="4"/>
  <c r="F16" i="4"/>
  <c r="F17" i="4"/>
  <c r="F12" i="4"/>
  <c r="G13" i="4"/>
  <c r="G14" i="4"/>
  <c r="G15" i="4"/>
  <c r="G16" i="4"/>
  <c r="G17" i="4"/>
  <c r="N46" i="4" l="1"/>
  <c r="D58" i="4" s="1"/>
  <c r="M4" i="4" l="1"/>
</calcChain>
</file>

<file path=xl/sharedStrings.xml><?xml version="1.0" encoding="utf-8"?>
<sst xmlns="http://schemas.openxmlformats.org/spreadsheetml/2006/main" count="236" uniqueCount="153">
  <si>
    <t>Projektnummer</t>
  </si>
  <si>
    <t>Projektname</t>
  </si>
  <si>
    <t>Projektphase</t>
  </si>
  <si>
    <t>Auftraggeber</t>
  </si>
  <si>
    <t>Projektleiter/Antragsteller</t>
  </si>
  <si>
    <t>Bewertung der Muss-Kriterien</t>
  </si>
  <si>
    <t>externe Anforderungen</t>
  </si>
  <si>
    <t>rechtliche Anforderung
(gesetzliche und/oder vertragliche  Rahmenbedingung)</t>
  </si>
  <si>
    <t>sonstige kritische Anforderung
(Betriebsrisiko, o.a.)</t>
  </si>
  <si>
    <t>Kommentar / Herleitung / Anlage</t>
  </si>
  <si>
    <t>Bewertung</t>
  </si>
  <si>
    <t>Gewicht</t>
  </si>
  <si>
    <t>Bewertung der Wirtschaftlichkeit</t>
  </si>
  <si>
    <t>Risiko bei Nichtumsetzung</t>
  </si>
  <si>
    <t>Art des Risikos</t>
  </si>
  <si>
    <t>Max Schaden</t>
  </si>
  <si>
    <t>CHF</t>
  </si>
  <si>
    <t>Eintrittswahrscheinlichkeit (%)</t>
  </si>
  <si>
    <t>Schaden bei Nichtdurchführung</t>
  </si>
  <si>
    <t xml:space="preserve">  </t>
  </si>
  <si>
    <t>Genauigkeit der Budgetkalkulation</t>
  </si>
  <si>
    <t>Projektbudget (nur externe Kosten)</t>
  </si>
  <si>
    <t>Erfolg Jahr 1 nach Umsetzung</t>
  </si>
  <si>
    <t>Erfolg Jahr 2 nach Umsetzung</t>
  </si>
  <si>
    <t>Erfolg Jahr 3 nach Umsetzung</t>
  </si>
  <si>
    <t>Erfolg Jahr 4 nach Umsetzung</t>
  </si>
  <si>
    <t>Erfolg Jahr 5 nach Umsetzung</t>
  </si>
  <si>
    <t>Erfolg Jahr 6 nach Umsetzung</t>
  </si>
  <si>
    <t>Erfolg Jahr 7 nach Umsetzung</t>
  </si>
  <si>
    <t>Erfolg Jahr 8 nach Umsetzung</t>
  </si>
  <si>
    <t>Nutzungsdauer des Projektergebnisses</t>
  </si>
  <si>
    <t>Wirtschaftlichkeit</t>
  </si>
  <si>
    <t xml:space="preserve"> optimistisch </t>
  </si>
  <si>
    <t>Gesamtergebnis:</t>
  </si>
  <si>
    <t>zwingendes Projekt:</t>
  </si>
  <si>
    <t>Strategischer Beitrag:</t>
  </si>
  <si>
    <t>Wirtschaftlichkeit:</t>
  </si>
  <si>
    <t>Wirkungsaspekte</t>
  </si>
  <si>
    <t>Abwicklungsaspekte</t>
  </si>
  <si>
    <t>Bewertung des Beitrags zu den strategischen Zielen</t>
  </si>
  <si>
    <t>realistisch</t>
  </si>
  <si>
    <t>pessimistisch</t>
  </si>
  <si>
    <t>Strategiebeitrag</t>
  </si>
  <si>
    <t>Architekturbeitrag</t>
  </si>
  <si>
    <t>Abwicklungskomplexitätsgrad</t>
  </si>
  <si>
    <t>Wirtschaftlichkeitsgrad</t>
  </si>
  <si>
    <t>negativer Effekt (-1)</t>
  </si>
  <si>
    <t>Imageschaden</t>
  </si>
  <si>
    <t>n.n.</t>
  </si>
  <si>
    <t>Abschluss (+/- 0%)</t>
  </si>
  <si>
    <t>1 Jahr</t>
  </si>
  <si>
    <t>2 Jahre</t>
  </si>
  <si>
    <t>3 Jahre</t>
  </si>
  <si>
    <t>4 Jahre</t>
  </si>
  <si>
    <t>5 Jahre</t>
  </si>
  <si>
    <t>6 Jahre</t>
  </si>
  <si>
    <t>7 Jahre</t>
  </si>
  <si>
    <t>8 Jahre</t>
  </si>
  <si>
    <t>Antrag</t>
  </si>
  <si>
    <t>Planung</t>
  </si>
  <si>
    <t>Umsetzung</t>
  </si>
  <si>
    <t>Abschluss</t>
  </si>
  <si>
    <t>Score_Ziel</t>
  </si>
  <si>
    <t>Score_Risk</t>
  </si>
  <si>
    <t>Phase</t>
  </si>
  <si>
    <t>Maturity</t>
  </si>
  <si>
    <t>Antrag (+/- 100%)</t>
  </si>
  <si>
    <t>Planung (+/- 10%)</t>
  </si>
  <si>
    <t>Umsetzung (+/- 10%)</t>
  </si>
  <si>
    <t>Damage</t>
  </si>
  <si>
    <t>Avg. Damage</t>
  </si>
  <si>
    <t>&lt;500'000</t>
  </si>
  <si>
    <t>&lt;1.000'000</t>
  </si>
  <si>
    <t>&lt;2.000'000</t>
  </si>
  <si>
    <t>&gt;2.000'000</t>
  </si>
  <si>
    <t>Likelyhood</t>
  </si>
  <si>
    <t>Avg. Likelyhood</t>
  </si>
  <si>
    <t>&lt;5%-unbedeutend</t>
  </si>
  <si>
    <t>&lt;33%-tief</t>
  </si>
  <si>
    <t>&lt;67%-mittel</t>
  </si>
  <si>
    <t>&gt;67%-hoch</t>
  </si>
  <si>
    <t>Risk_Category</t>
  </si>
  <si>
    <t>Rechtlich</t>
  </si>
  <si>
    <t>Operativ</t>
  </si>
  <si>
    <t>Personell</t>
  </si>
  <si>
    <t>Politisch</t>
  </si>
  <si>
    <t>Finanzierung</t>
  </si>
  <si>
    <t>Ja</t>
  </si>
  <si>
    <t>Nein</t>
  </si>
  <si>
    <t>Nein, extern finanziert</t>
  </si>
  <si>
    <t>Projektdauer</t>
  </si>
  <si>
    <t>&gt; 4 Jahre</t>
  </si>
  <si>
    <t>&gt; 3 Jahre</t>
  </si>
  <si>
    <t>&gt; 2 Jahre</t>
  </si>
  <si>
    <t>&gt; 1 Jahr</t>
  </si>
  <si>
    <t>&lt; 1 Jahr</t>
  </si>
  <si>
    <t>unbekannt</t>
  </si>
  <si>
    <t>Nutzungsdauer</t>
  </si>
  <si>
    <t>&gt; 8 Jahre</t>
  </si>
  <si>
    <t>BC-Kategorie</t>
  </si>
  <si>
    <t>den ersten 3 Jahren</t>
  </si>
  <si>
    <t>4-8 Jahren</t>
  </si>
  <si>
    <t>Wert Wirkung</t>
  </si>
  <si>
    <t>Wert Abwicklung</t>
  </si>
  <si>
    <t>ja</t>
  </si>
  <si>
    <t>Betriebsbeitrag</t>
  </si>
  <si>
    <t>Wirtschaftilchkeit</t>
  </si>
  <si>
    <t>Unternehmensrisiko</t>
  </si>
  <si>
    <t>Organisatorische Veränderung</t>
  </si>
  <si>
    <t>Abwicklungsrisiko</t>
  </si>
  <si>
    <t>Abwicklungskomplexität</t>
  </si>
  <si>
    <t>Ressourcenbedarf</t>
  </si>
  <si>
    <t>Belastungsgrad</t>
  </si>
  <si>
    <t>Zeitliche Abwicklung</t>
  </si>
  <si>
    <t>Projektabhängigkeit</t>
  </si>
  <si>
    <t>Unternehmerrisiko</t>
  </si>
  <si>
    <t>Abwicklungsrisikograd</t>
  </si>
  <si>
    <t>Tragweite</t>
  </si>
  <si>
    <t>Total</t>
  </si>
  <si>
    <t>Entwicklungsrisiken</t>
  </si>
  <si>
    <t>Einführungsrisiko</t>
  </si>
  <si>
    <t>Applikationsrisiko/Produktrisiko</t>
  </si>
  <si>
    <t>Materialzulieferungsrisiko</t>
  </si>
  <si>
    <t>Managementrisiko</t>
  </si>
  <si>
    <t>Projektleitungsrisiko</t>
  </si>
  <si>
    <t>Planungs- und Kontrollrisiko</t>
  </si>
  <si>
    <t>Informations- und Kommunikationsrisiko</t>
  </si>
  <si>
    <t>Koordinationsrisiko</t>
  </si>
  <si>
    <t>Soziale Risiken</t>
  </si>
  <si>
    <t>Motivationsrisiko</t>
  </si>
  <si>
    <t>Politisches Risiko</t>
  </si>
  <si>
    <t>Mitarbeiter Risiko</t>
  </si>
  <si>
    <t>Wirtschaftlichkeitsrechnung</t>
  </si>
  <si>
    <t>Eintrittswahrscheinlichkeit</t>
  </si>
  <si>
    <t>Mit der Eintrittswahrscheinlichkeit wird die Wahrscheinlichkeit ermittelt, mit der eine bestimmte Risikosituation</t>
  </si>
  <si>
    <t xml:space="preserve">tatsächlich eintrifft. Aufgrund des Wertes aus der Detailliste wird hier für einen der Werte (N = Normal [1], </t>
  </si>
  <si>
    <t xml:space="preserve">K = Klein [2], M = Mittel [3] und G = Gross [4]) entschieden. </t>
  </si>
  <si>
    <t xml:space="preserve">Tritt ein Risiko ein, so kann dies unterschiedliche Auswirkungen auf das Projekt, Produkt, oder die Firma etc. haben. </t>
  </si>
  <si>
    <t xml:space="preserve">Daher muss zu jedem Risiko noch der Auswirkungsgrad/Tragweite mit der Werteskala (N = Normal [1], K = Klein [2], </t>
  </si>
  <si>
    <t>M = Mittel [3] und G = Gross [4]) festgelegt werden.</t>
  </si>
  <si>
    <t xml:space="preserve">Durch die Punktzahl aus der Eintrittswahrscheinlichkeit, welche mit der Punktzahl des Auswirkungsgrades </t>
  </si>
  <si>
    <t>multipliziert wird, kann der Risikograd jedes Risikos ermittelt werden. Werden die Punkte der einzelnen Risikograde</t>
  </si>
  <si>
    <t xml:space="preserve">addiert, ergibt dies den Gesamtrisikograd des Projekts (100 - 160 Punkte = sehr hoch, 50 - 99 = mittel, 0 - 49 = klein). </t>
  </si>
  <si>
    <t xml:space="preserve">Es ist darauf hinzuweisen, dass ein hoher Risikograd eines einzelnen Risikos das ganze Projekt schon gefährden kann. </t>
  </si>
  <si>
    <t>Risikomanagement</t>
  </si>
  <si>
    <t>kein</t>
  </si>
  <si>
    <t>wenig</t>
  </si>
  <si>
    <t>mittel</t>
  </si>
  <si>
    <t>hoch</t>
  </si>
  <si>
    <t>sehr hoch</t>
  </si>
  <si>
    <t>klein</t>
  </si>
  <si>
    <t>Legende: klein = 1, mittel = 2, gross = 3, sehr gross = 4</t>
  </si>
  <si>
    <t>Informations- und Kommu.-Risiko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</si>
</sst>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9" x14ac:knownFonts="1">
    <font>
      <sz val="9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0" borderId="0">
      <alignment horizontal="center" vertical="center"/>
    </xf>
    <xf numFmtId="0" fontId="2" fillId="2" borderId="1">
      <alignment horizontal="center" vertical="center"/>
    </xf>
    <xf numFmtId="0" fontId="4" fillId="0" borderId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6" fillId="12" borderId="2" applyNumberFormat="0" applyAlignment="0" applyProtection="0"/>
    <xf numFmtId="0" fontId="7" fillId="12" borderId="3" applyNumberFormat="0" applyAlignment="0" applyProtection="0"/>
    <xf numFmtId="0" fontId="8" fillId="5" borderId="3" applyNumberFormat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43" fontId="4" fillId="0" borderId="0" applyFont="0" applyFill="0" applyBorder="0" applyAlignment="0" applyProtection="0"/>
    <xf numFmtId="0" fontId="12" fillId="13" borderId="0" applyNumberFormat="0" applyBorder="0" applyAlignment="0" applyProtection="0"/>
    <xf numFmtId="0" fontId="4" fillId="6" borderId="5" applyNumberFormat="0" applyFont="0" applyAlignment="0" applyProtection="0"/>
    <xf numFmtId="9" fontId="4" fillId="0" borderId="0" applyFont="0" applyFill="0" applyBorder="0" applyAlignment="0" applyProtection="0"/>
    <xf numFmtId="0" fontId="13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10" applyNumberFormat="0" applyAlignment="0" applyProtection="0"/>
    <xf numFmtId="0" fontId="25" fillId="27" borderId="0">
      <alignment vertical="top"/>
    </xf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 shrinkToFit="1"/>
    </xf>
    <xf numFmtId="0" fontId="3" fillId="0" borderId="12" xfId="0" applyFont="1" applyBorder="1" applyAlignment="1">
      <alignment wrapText="1" shrinkToFit="1"/>
    </xf>
    <xf numFmtId="0" fontId="22" fillId="0" borderId="0" xfId="0" applyFont="1"/>
    <xf numFmtId="0" fontId="3" fillId="0" borderId="0" xfId="0" applyFont="1" applyFill="1"/>
    <xf numFmtId="0" fontId="21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34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2" fillId="0" borderId="27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horizontal="center" wrapText="1"/>
      <protection hidden="1"/>
    </xf>
    <xf numFmtId="0" fontId="23" fillId="0" borderId="0" xfId="0" applyFont="1" applyBorder="1" applyAlignment="1" applyProtection="1">
      <alignment horizontal="center" vertical="top" wrapText="1"/>
      <protection hidden="1"/>
    </xf>
    <xf numFmtId="0" fontId="23" fillId="26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wrapText="1" shrinkToFit="1"/>
    </xf>
    <xf numFmtId="0" fontId="0" fillId="0" borderId="0" xfId="0" applyFont="1" applyAlignment="1">
      <alignment wrapText="1" shrinkToFit="1"/>
    </xf>
    <xf numFmtId="0" fontId="1" fillId="0" borderId="0" xfId="0" applyFont="1" applyAlignment="1">
      <alignment wrapText="1" shrinkToFit="1"/>
    </xf>
    <xf numFmtId="0" fontId="0" fillId="3" borderId="11" xfId="0" applyFont="1" applyFill="1" applyBorder="1" applyAlignment="1">
      <alignment wrapText="1" shrinkToFit="1"/>
    </xf>
    <xf numFmtId="0" fontId="0" fillId="0" borderId="0" xfId="0" applyFont="1" applyFill="1" applyAlignment="1">
      <alignment wrapText="1" shrinkToFit="1"/>
    </xf>
    <xf numFmtId="0" fontId="0" fillId="0" borderId="22" xfId="0" applyFont="1" applyFill="1" applyBorder="1" applyAlignment="1">
      <alignment wrapText="1" shrinkToFit="1"/>
    </xf>
    <xf numFmtId="0" fontId="0" fillId="0" borderId="0" xfId="0" applyFont="1" applyFill="1" applyBorder="1" applyAlignment="1">
      <alignment wrapText="1" shrinkToFit="1"/>
    </xf>
    <xf numFmtId="0" fontId="1" fillId="0" borderId="13" xfId="0" applyFont="1" applyBorder="1" applyAlignment="1">
      <alignment horizontal="center" wrapText="1" shrinkToFit="1"/>
    </xf>
    <xf numFmtId="0" fontId="1" fillId="0" borderId="11" xfId="0" applyFont="1" applyBorder="1" applyAlignment="1">
      <alignment wrapText="1" shrinkToFit="1"/>
    </xf>
    <xf numFmtId="0" fontId="0" fillId="0" borderId="0" xfId="0" applyFont="1" applyAlignment="1">
      <alignment horizontal="left" wrapText="1" shrinkToFit="1"/>
    </xf>
    <xf numFmtId="0" fontId="1" fillId="0" borderId="11" xfId="0" applyFont="1" applyBorder="1" applyAlignment="1">
      <alignment horizontal="center" wrapText="1" shrinkToFit="1"/>
    </xf>
    <xf numFmtId="0" fontId="1" fillId="0" borderId="0" xfId="47" applyFont="1" applyFill="1" applyBorder="1" applyAlignment="1">
      <alignment vertical="top"/>
    </xf>
    <xf numFmtId="0" fontId="24" fillId="0" borderId="0" xfId="47" applyFont="1" applyFill="1">
      <alignment vertical="top"/>
    </xf>
    <xf numFmtId="0" fontId="28" fillId="0" borderId="0" xfId="47" applyFont="1" applyFill="1">
      <alignment vertical="top"/>
    </xf>
    <xf numFmtId="0" fontId="1" fillId="0" borderId="11" xfId="47" applyFont="1" applyFill="1" applyBorder="1" applyAlignment="1">
      <alignment vertical="top"/>
    </xf>
    <xf numFmtId="0" fontId="26" fillId="0" borderId="11" xfId="47" applyFont="1" applyFill="1" applyBorder="1" applyAlignment="1">
      <alignment vertical="top"/>
    </xf>
    <xf numFmtId="0" fontId="27" fillId="0" borderId="11" xfId="47" applyFont="1" applyFill="1" applyBorder="1" applyAlignment="1">
      <alignment vertical="top"/>
    </xf>
    <xf numFmtId="0" fontId="24" fillId="0" borderId="11" xfId="47" applyFont="1" applyFill="1" applyBorder="1">
      <alignment vertical="top"/>
    </xf>
    <xf numFmtId="0" fontId="1" fillId="0" borderId="11" xfId="47" applyFont="1" applyFill="1" applyBorder="1">
      <alignment vertical="top"/>
    </xf>
    <xf numFmtId="0" fontId="3" fillId="0" borderId="11" xfId="0" applyFont="1" applyBorder="1" applyAlignment="1">
      <alignment wrapText="1" shrinkToFit="1"/>
    </xf>
    <xf numFmtId="0" fontId="0" fillId="0" borderId="11" xfId="0" applyFont="1" applyFill="1" applyBorder="1" applyAlignment="1">
      <alignment wrapText="1" shrinkToFit="1"/>
    </xf>
    <xf numFmtId="0" fontId="0" fillId="28" borderId="0" xfId="0" applyFont="1" applyFill="1" applyBorder="1" applyAlignment="1">
      <alignment wrapText="1" shrinkToFit="1"/>
    </xf>
    <xf numFmtId="0" fontId="0" fillId="28" borderId="11" xfId="0" applyFont="1" applyFill="1" applyBorder="1" applyAlignment="1">
      <alignment wrapText="1" shrinkToFit="1"/>
    </xf>
    <xf numFmtId="0" fontId="0" fillId="28" borderId="33" xfId="0" applyFont="1" applyFill="1" applyBorder="1" applyAlignment="1">
      <alignment wrapText="1" shrinkToFit="1"/>
    </xf>
    <xf numFmtId="0" fontId="0" fillId="28" borderId="20" xfId="0" applyFont="1" applyFill="1" applyBorder="1" applyAlignment="1">
      <alignment wrapText="1" shrinkToFit="1"/>
    </xf>
    <xf numFmtId="0" fontId="0" fillId="29" borderId="11" xfId="0" applyFont="1" applyFill="1" applyBorder="1" applyAlignment="1">
      <alignment wrapText="1" shrinkToFit="1"/>
    </xf>
    <xf numFmtId="0" fontId="0" fillId="29" borderId="12" xfId="0" applyFont="1" applyFill="1" applyBorder="1" applyAlignment="1">
      <alignment horizontal="center" wrapText="1" shrinkToFit="1"/>
    </xf>
    <xf numFmtId="0" fontId="0" fillId="29" borderId="14" xfId="0" applyFont="1" applyFill="1" applyBorder="1" applyAlignment="1">
      <alignment horizontal="center" wrapText="1" shrinkToFit="1"/>
    </xf>
    <xf numFmtId="0" fontId="0" fillId="29" borderId="0" xfId="0" applyFont="1" applyFill="1" applyBorder="1" applyAlignment="1">
      <alignment wrapText="1" shrinkToFit="1"/>
    </xf>
    <xf numFmtId="3" fontId="0" fillId="29" borderId="14" xfId="0" applyNumberFormat="1" applyFont="1" applyFill="1" applyBorder="1" applyAlignment="1">
      <alignment horizontal="center" wrapText="1" shrinkToFit="1"/>
    </xf>
    <xf numFmtId="3" fontId="0" fillId="29" borderId="11" xfId="0" applyNumberFormat="1" applyFont="1" applyFill="1" applyBorder="1" applyAlignment="1">
      <alignment wrapText="1" shrinkToFit="1"/>
    </xf>
    <xf numFmtId="0" fontId="0" fillId="29" borderId="13" xfId="0" applyFont="1" applyFill="1" applyBorder="1" applyAlignment="1">
      <alignment wrapText="1" shrinkToFit="1"/>
    </xf>
    <xf numFmtId="0" fontId="24" fillId="29" borderId="11" xfId="0" applyFont="1" applyFill="1" applyBorder="1" applyAlignment="1">
      <alignment wrapText="1" shrinkToFit="1"/>
    </xf>
    <xf numFmtId="0" fontId="21" fillId="0" borderId="0" xfId="0" applyFont="1"/>
    <xf numFmtId="0" fontId="3" fillId="0" borderId="0" xfId="0" applyFont="1" applyAlignment="1">
      <alignment horizontal="center"/>
    </xf>
    <xf numFmtId="0" fontId="0" fillId="0" borderId="11" xfId="47" applyFont="1" applyFill="1" applyBorder="1">
      <alignment vertical="top"/>
    </xf>
    <xf numFmtId="0" fontId="1" fillId="0" borderId="11" xfId="0" applyFont="1" applyBorder="1" applyAlignment="1">
      <alignment horizontal="center" wrapText="1" shrinkToFit="1"/>
    </xf>
    <xf numFmtId="0" fontId="21" fillId="0" borderId="11" xfId="0" applyFont="1" applyBorder="1" applyAlignment="1">
      <alignment horizontal="center" wrapText="1" shrinkToFit="1"/>
    </xf>
    <xf numFmtId="0" fontId="1" fillId="0" borderId="12" xfId="0" applyFont="1" applyBorder="1" applyAlignment="1">
      <alignment horizontal="center" wrapText="1" shrinkToFit="1"/>
    </xf>
    <xf numFmtId="0" fontId="1" fillId="0" borderId="13" xfId="0" applyFont="1" applyBorder="1" applyAlignment="1">
      <alignment horizontal="center" wrapText="1" shrinkToFit="1"/>
    </xf>
    <xf numFmtId="0" fontId="1" fillId="0" borderId="14" xfId="0" applyFont="1" applyBorder="1" applyAlignment="1">
      <alignment horizontal="center" wrapText="1" shrinkToFit="1"/>
    </xf>
    <xf numFmtId="3" fontId="0" fillId="29" borderId="12" xfId="0" applyNumberFormat="1" applyFont="1" applyFill="1" applyBorder="1" applyAlignment="1">
      <alignment horizontal="center" wrapText="1" shrinkToFit="1"/>
    </xf>
    <xf numFmtId="3" fontId="0" fillId="29" borderId="13" xfId="0" applyNumberFormat="1" applyFont="1" applyFill="1" applyBorder="1" applyAlignment="1">
      <alignment horizontal="center" wrapText="1" shrinkToFit="1"/>
    </xf>
    <xf numFmtId="3" fontId="0" fillId="29" borderId="14" xfId="0" applyNumberFormat="1" applyFont="1" applyFill="1" applyBorder="1" applyAlignment="1">
      <alignment horizontal="center" wrapText="1" shrinkToFit="1"/>
    </xf>
    <xf numFmtId="0" fontId="0" fillId="29" borderId="12" xfId="0" applyFont="1" applyFill="1" applyBorder="1" applyAlignment="1">
      <alignment horizontal="center" wrapText="1" shrinkToFit="1"/>
    </xf>
    <xf numFmtId="0" fontId="0" fillId="29" borderId="13" xfId="0" applyFont="1" applyFill="1" applyBorder="1" applyAlignment="1">
      <alignment horizontal="center" wrapText="1" shrinkToFit="1"/>
    </xf>
    <xf numFmtId="0" fontId="0" fillId="29" borderId="14" xfId="0" applyFont="1" applyFill="1" applyBorder="1" applyAlignment="1">
      <alignment horizontal="center" wrapText="1" shrinkToFit="1"/>
    </xf>
    <xf numFmtId="0" fontId="1" fillId="0" borderId="11" xfId="0" applyFont="1" applyFill="1" applyBorder="1" applyAlignment="1">
      <alignment horizontal="center" wrapText="1" shrinkToFit="1"/>
    </xf>
    <xf numFmtId="0" fontId="3" fillId="0" borderId="11" xfId="0" applyFont="1" applyBorder="1" applyAlignment="1">
      <alignment horizontal="center" wrapText="1" shrinkToFit="1"/>
    </xf>
    <xf numFmtId="0" fontId="1" fillId="0" borderId="11" xfId="47" applyFont="1" applyFill="1" applyBorder="1" applyAlignment="1">
      <alignment horizontal="center" vertical="top"/>
    </xf>
    <xf numFmtId="0" fontId="1" fillId="0" borderId="15" xfId="0" applyFont="1" applyBorder="1" applyAlignment="1">
      <alignment wrapText="1" shrinkToFit="1"/>
    </xf>
    <xf numFmtId="0" fontId="1" fillId="0" borderId="16" xfId="0" applyFont="1" applyBorder="1" applyAlignment="1">
      <alignment wrapText="1" shrinkToFit="1"/>
    </xf>
    <xf numFmtId="0" fontId="1" fillId="0" borderId="17" xfId="0" applyFont="1" applyBorder="1" applyAlignment="1">
      <alignment wrapText="1" shrinkToFit="1"/>
    </xf>
    <xf numFmtId="0" fontId="0" fillId="28" borderId="12" xfId="0" applyFont="1" applyFill="1" applyBorder="1" applyAlignment="1">
      <alignment wrapText="1" shrinkToFit="1"/>
    </xf>
    <xf numFmtId="0" fontId="0" fillId="28" borderId="19" xfId="0" applyFont="1" applyFill="1" applyBorder="1" applyAlignment="1">
      <alignment wrapText="1" shrinkToFit="1"/>
    </xf>
    <xf numFmtId="9" fontId="0" fillId="28" borderId="21" xfId="0" applyNumberFormat="1" applyFont="1" applyFill="1" applyBorder="1" applyAlignment="1">
      <alignment horizontal="left" wrapText="1" shrinkToFit="1"/>
    </xf>
    <xf numFmtId="9" fontId="0" fillId="28" borderId="29" xfId="0" applyNumberFormat="1" applyFont="1" applyFill="1" applyBorder="1" applyAlignment="1">
      <alignment horizontal="left" wrapText="1" shrinkToFit="1"/>
    </xf>
    <xf numFmtId="0" fontId="0" fillId="28" borderId="11" xfId="0" applyFont="1" applyFill="1" applyBorder="1" applyAlignment="1">
      <alignment wrapText="1" shrinkToFit="1"/>
    </xf>
    <xf numFmtId="0" fontId="0" fillId="28" borderId="31" xfId="0" applyFont="1" applyFill="1" applyBorder="1" applyAlignment="1">
      <alignment wrapText="1" shrinkToFit="1"/>
    </xf>
    <xf numFmtId="0" fontId="1" fillId="0" borderId="12" xfId="0" applyFont="1" applyBorder="1" applyAlignment="1">
      <alignment wrapText="1" shrinkToFit="1"/>
    </xf>
    <xf numFmtId="0" fontId="1" fillId="0" borderId="13" xfId="0" applyFont="1" applyBorder="1" applyAlignment="1">
      <alignment wrapText="1" shrinkToFit="1"/>
    </xf>
    <xf numFmtId="0" fontId="1" fillId="0" borderId="14" xfId="0" applyFont="1" applyBorder="1" applyAlignment="1">
      <alignment wrapText="1" shrinkToFit="1"/>
    </xf>
    <xf numFmtId="0" fontId="0" fillId="29" borderId="12" xfId="0" applyFont="1" applyFill="1" applyBorder="1" applyAlignment="1">
      <alignment wrapText="1" shrinkToFit="1"/>
    </xf>
    <xf numFmtId="0" fontId="0" fillId="29" borderId="13" xfId="0" applyFont="1" applyFill="1" applyBorder="1" applyAlignment="1">
      <alignment wrapText="1" shrinkToFit="1"/>
    </xf>
    <xf numFmtId="0" fontId="0" fillId="29" borderId="14" xfId="0" applyFont="1" applyFill="1" applyBorder="1" applyAlignment="1">
      <alignment wrapText="1" shrinkToFit="1"/>
    </xf>
    <xf numFmtId="3" fontId="0" fillId="29" borderId="11" xfId="0" applyNumberFormat="1" applyFont="1" applyFill="1" applyBorder="1" applyAlignment="1">
      <alignment wrapText="1" shrinkToFit="1"/>
    </xf>
    <xf numFmtId="0" fontId="0" fillId="28" borderId="32" xfId="0" applyFont="1" applyFill="1" applyBorder="1" applyAlignment="1">
      <alignment horizontal="left" wrapText="1" shrinkToFit="1"/>
    </xf>
    <xf numFmtId="0" fontId="0" fillId="28" borderId="33" xfId="0" applyFont="1" applyFill="1" applyBorder="1" applyAlignment="1">
      <alignment horizontal="left" wrapText="1" shrinkToFit="1"/>
    </xf>
    <xf numFmtId="0" fontId="0" fillId="29" borderId="12" xfId="0" applyFont="1" applyFill="1" applyBorder="1" applyAlignment="1">
      <alignment horizontal="left" wrapText="1" shrinkToFit="1"/>
    </xf>
    <xf numFmtId="0" fontId="0" fillId="29" borderId="14" xfId="0" applyFont="1" applyFill="1" applyBorder="1" applyAlignment="1">
      <alignment horizontal="left" wrapText="1" shrinkToFit="1"/>
    </xf>
    <xf numFmtId="3" fontId="0" fillId="29" borderId="12" xfId="0" applyNumberFormat="1" applyFont="1" applyFill="1" applyBorder="1" applyAlignment="1">
      <alignment wrapText="1" shrinkToFit="1"/>
    </xf>
    <xf numFmtId="3" fontId="0" fillId="29" borderId="14" xfId="0" applyNumberFormat="1" applyFont="1" applyFill="1" applyBorder="1" applyAlignment="1">
      <alignment wrapText="1" shrinkToFit="1"/>
    </xf>
    <xf numFmtId="0" fontId="0" fillId="29" borderId="11" xfId="0" applyFont="1" applyFill="1" applyBorder="1" applyAlignment="1">
      <alignment wrapText="1" shrinkToFit="1"/>
    </xf>
    <xf numFmtId="0" fontId="0" fillId="28" borderId="18" xfId="0" applyFont="1" applyFill="1" applyBorder="1" applyAlignment="1">
      <alignment wrapText="1" shrinkToFit="1"/>
    </xf>
    <xf numFmtId="0" fontId="0" fillId="28" borderId="14" xfId="0" applyFont="1" applyFill="1" applyBorder="1" applyAlignment="1">
      <alignment wrapText="1" shrinkToFit="1"/>
    </xf>
    <xf numFmtId="0" fontId="0" fillId="28" borderId="28" xfId="0" applyFont="1" applyFill="1" applyBorder="1" applyAlignment="1">
      <alignment wrapText="1" shrinkToFit="1"/>
    </xf>
    <xf numFmtId="0" fontId="0" fillId="28" borderId="23" xfId="0" applyFont="1" applyFill="1" applyBorder="1" applyAlignment="1">
      <alignment wrapText="1" shrinkToFit="1"/>
    </xf>
    <xf numFmtId="0" fontId="0" fillId="28" borderId="30" xfId="0" applyFont="1" applyFill="1" applyBorder="1" applyAlignment="1">
      <alignment wrapText="1" shrinkToFit="1"/>
    </xf>
    <xf numFmtId="0" fontId="0" fillId="0" borderId="0" xfId="0" applyFont="1" applyFill="1" applyAlignment="1">
      <alignment wrapText="1" shrinkToFit="1"/>
    </xf>
    <xf numFmtId="0" fontId="1" fillId="0" borderId="0" xfId="0" applyFont="1" applyAlignment="1">
      <alignment wrapText="1" shrinkToFit="1"/>
    </xf>
    <xf numFmtId="0" fontId="1" fillId="0" borderId="24" xfId="0" applyFont="1" applyBorder="1" applyAlignment="1">
      <alignment horizontal="center" wrapText="1" shrinkToFit="1"/>
    </xf>
    <xf numFmtId="0" fontId="1" fillId="0" borderId="25" xfId="0" applyFont="1" applyBorder="1" applyAlignment="1">
      <alignment horizontal="center" wrapText="1" shrinkToFit="1"/>
    </xf>
    <xf numFmtId="0" fontId="0" fillId="29" borderId="12" xfId="0" applyNumberFormat="1" applyFont="1" applyFill="1" applyBorder="1" applyAlignment="1">
      <alignment horizontal="center" wrapText="1" shrinkToFit="1"/>
    </xf>
    <xf numFmtId="0" fontId="0" fillId="29" borderId="13" xfId="0" applyNumberFormat="1" applyFont="1" applyFill="1" applyBorder="1" applyAlignment="1">
      <alignment horizontal="center" wrapText="1" shrinkToFit="1"/>
    </xf>
    <xf numFmtId="0" fontId="0" fillId="29" borderId="14" xfId="0" applyNumberFormat="1" applyFont="1" applyFill="1" applyBorder="1" applyAlignment="1">
      <alignment horizontal="center" wrapText="1" shrinkToFit="1"/>
    </xf>
    <xf numFmtId="0" fontId="0" fillId="0" borderId="12" xfId="0" applyFont="1" applyBorder="1" applyAlignment="1">
      <alignment horizontal="left" wrapText="1" shrinkToFit="1"/>
    </xf>
    <xf numFmtId="0" fontId="0" fillId="0" borderId="14" xfId="0" applyFont="1" applyBorder="1" applyAlignment="1">
      <alignment horizontal="left" wrapText="1" shrinkToFit="1"/>
    </xf>
    <xf numFmtId="0" fontId="1" fillId="0" borderId="12" xfId="0" applyFont="1" applyBorder="1" applyAlignment="1">
      <alignment horizontal="left" wrapText="1" shrinkToFit="1"/>
    </xf>
    <xf numFmtId="0" fontId="1" fillId="0" borderId="14" xfId="0" applyFont="1" applyBorder="1" applyAlignment="1">
      <alignment horizontal="left" wrapText="1" shrinkToFit="1"/>
    </xf>
    <xf numFmtId="0" fontId="1" fillId="0" borderId="22" xfId="0" applyFont="1" applyBorder="1" applyAlignment="1">
      <alignment horizontal="left" wrapText="1" shrinkToFit="1"/>
    </xf>
    <xf numFmtId="0" fontId="0" fillId="0" borderId="13" xfId="0" applyFont="1" applyBorder="1" applyAlignment="1">
      <alignment horizontal="left" wrapText="1" shrinkToFit="1"/>
    </xf>
    <xf numFmtId="0" fontId="1" fillId="0" borderId="0" xfId="0" applyFont="1" applyAlignment="1">
      <alignment horizontal="left" vertical="center" wrapText="1" shrinkToFit="1"/>
    </xf>
  </cellXfs>
  <cellStyles count="48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2 2" xfId="23"/>
    <cellStyle name="Akzent3 2" xfId="24"/>
    <cellStyle name="Akzent4 2" xfId="25"/>
    <cellStyle name="Akzent5 2" xfId="26"/>
    <cellStyle name="Akzent6 2" xfId="27"/>
    <cellStyle name="Ausgabe 2" xfId="28"/>
    <cellStyle name="Berechnung 2" xfId="29"/>
    <cellStyle name="Eingabe 2" xfId="30"/>
    <cellStyle name="Ergebnis 2" xfId="31"/>
    <cellStyle name="Erklärender Text 2" xfId="32"/>
    <cellStyle name="Gut 2" xfId="33"/>
    <cellStyle name="Komma 2" xfId="34"/>
    <cellStyle name="Neutral 2" xfId="35"/>
    <cellStyle name="Notiz 2" xfId="36"/>
    <cellStyle name="Prozent 2" xfId="37"/>
    <cellStyle name="Schlecht 2" xfId="38"/>
    <cellStyle name="Standard" xfId="0" builtinId="0"/>
    <cellStyle name="Standard 2" xfId="3"/>
    <cellStyle name="Standard Fett" xfId="1"/>
    <cellStyle name="Standard Titel" xfId="2"/>
    <cellStyle name="Standard_Projektanalyse" xfId="47"/>
    <cellStyle name="Überschrift 1 2" xfId="40"/>
    <cellStyle name="Überschrift 2 2" xfId="41"/>
    <cellStyle name="Überschrift 3 2" xfId="42"/>
    <cellStyle name="Überschrift 4 2" xfId="43"/>
    <cellStyle name="Überschrift 5" xfId="39"/>
    <cellStyle name="Verknüpfte Zelle 2" xfId="44"/>
    <cellStyle name="Warnender Text 2" xfId="45"/>
    <cellStyle name="Zelle überprüfen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87750947841505"/>
          <c:y val="0.26790325336905413"/>
          <c:w val="0.45957291945356321"/>
          <c:h val="0.65564553083986632"/>
        </c:manualLayout>
      </c:layout>
      <c:radarChart>
        <c:radarStyle val="marker"/>
        <c:varyColors val="0"/>
        <c:ser>
          <c:idx val="0"/>
          <c:order val="0"/>
          <c:tx>
            <c:strRef>
              <c:f>Diagrammerstellung!$C$1</c:f>
              <c:strCache>
                <c:ptCount val="1"/>
                <c:pt idx="0">
                  <c:v>Wert Wirkung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Projektbewertung!$A$12:$B$17</c:f>
              <c:strCache>
                <c:ptCount val="6"/>
                <c:pt idx="0">
                  <c:v>Strategiebeitrag</c:v>
                </c:pt>
                <c:pt idx="1">
                  <c:v>Architekturbeitrag</c:v>
                </c:pt>
                <c:pt idx="2">
                  <c:v>Betriebsbeitrag</c:v>
                </c:pt>
                <c:pt idx="3">
                  <c:v>Wirtschaftilchkeit</c:v>
                </c:pt>
                <c:pt idx="4">
                  <c:v>Unternehmensrisiko</c:v>
                </c:pt>
                <c:pt idx="5">
                  <c:v>Organisatorische Veränderung</c:v>
                </c:pt>
              </c:strCache>
            </c:strRef>
          </c:cat>
          <c:val>
            <c:numRef>
              <c:f>Diagrammerstellung!$C$2:$C$7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C-4E20-9BC8-0C5E8A63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61728"/>
        <c:axId val="131559376"/>
        <c:extLst xmlns:c16r2="http://schemas.microsoft.com/office/drawing/2015/06/chart"/>
      </c:radarChart>
      <c:catAx>
        <c:axId val="13156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559376"/>
        <c:crosses val="autoZero"/>
        <c:auto val="1"/>
        <c:lblAlgn val="ctr"/>
        <c:lblOffset val="100"/>
        <c:noMultiLvlLbl val="0"/>
      </c:catAx>
      <c:valAx>
        <c:axId val="131559376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56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826181280104403"/>
          <c:y val="0.89398756734355578"/>
          <c:w val="0.21000641610306639"/>
          <c:h val="6.6984160681736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Abwicklungsaspekte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Diagrammerstellung!$C$10</c:f>
              <c:strCache>
                <c:ptCount val="1"/>
                <c:pt idx="0">
                  <c:v>Wert Abwicklung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Projektbewertung!$H$12:$H$17</c:f>
              <c:strCache>
                <c:ptCount val="6"/>
                <c:pt idx="0">
                  <c:v>Abwicklungsrisiko</c:v>
                </c:pt>
                <c:pt idx="1">
                  <c:v>Abwicklungskomplexität</c:v>
                </c:pt>
                <c:pt idx="2">
                  <c:v>Ressourcenbedarf</c:v>
                </c:pt>
                <c:pt idx="3">
                  <c:v>Belastungsgrad</c:v>
                </c:pt>
                <c:pt idx="4">
                  <c:v>Zeitliche Abwicklung</c:v>
                </c:pt>
                <c:pt idx="5">
                  <c:v>Projektabhängigkeit</c:v>
                </c:pt>
              </c:strCache>
            </c:strRef>
          </c:cat>
          <c:val>
            <c:numRef>
              <c:f>Diagrammerstellung!$C$11:$C$16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20-4D2B-8E9D-12CF01611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54760"/>
        <c:axId val="181055544"/>
        <c:extLst xmlns:c16r2="http://schemas.microsoft.com/office/drawing/2015/06/chart"/>
      </c:radarChart>
      <c:catAx>
        <c:axId val="18105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055544"/>
        <c:crosses val="autoZero"/>
        <c:auto val="1"/>
        <c:lblAlgn val="ctr"/>
        <c:lblOffset val="100"/>
        <c:noMultiLvlLbl val="0"/>
      </c:catAx>
      <c:valAx>
        <c:axId val="181055544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054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611390111702254"/>
          <c:y val="0.88074636422520769"/>
          <c:w val="0.25131851661304894"/>
          <c:h val="6.5840424051985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38099</xdr:rowOff>
    </xdr:from>
    <xdr:to>
      <xdr:col>2</xdr:col>
      <xdr:colOff>1151659</xdr:colOff>
      <xdr:row>33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9526</xdr:rowOff>
    </xdr:from>
    <xdr:to>
      <xdr:col>12</xdr:col>
      <xdr:colOff>1428750</xdr:colOff>
      <xdr:row>33</xdr:row>
      <xdr:rowOff>95250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abSelected="1" view="pageBreakPreview" zoomScaleNormal="100" zoomScaleSheetLayoutView="100" zoomScalePageLayoutView="382" workbookViewId="0">
      <selection activeCell="H73" sqref="H73"/>
    </sheetView>
  </sheetViews>
  <sheetFormatPr baseColWidth="10" defaultColWidth="11.42578125" defaultRowHeight="12.75" x14ac:dyDescent="0.2"/>
  <cols>
    <col min="1" max="1" width="28.42578125" style="2" customWidth="1"/>
    <col min="2" max="2" width="31.42578125" style="2" customWidth="1"/>
    <col min="3" max="3" width="17.42578125" style="2" customWidth="1"/>
    <col min="4" max="4" width="5.42578125" style="2" customWidth="1"/>
    <col min="5" max="5" width="8.85546875" style="2" customWidth="1"/>
    <col min="6" max="6" width="6.42578125" style="2" hidden="1" customWidth="1"/>
    <col min="7" max="7" width="0.42578125" style="2" hidden="1" customWidth="1"/>
    <col min="8" max="8" width="25.28515625" style="2" customWidth="1"/>
    <col min="9" max="9" width="22.140625" style="2" customWidth="1"/>
    <col min="10" max="10" width="9.140625" style="2" customWidth="1"/>
    <col min="11" max="11" width="6.42578125" style="2" hidden="1" customWidth="1"/>
    <col min="12" max="12" width="6.7109375" style="2" hidden="1" customWidth="1"/>
    <col min="13" max="13" width="26.7109375" style="2" customWidth="1"/>
    <col min="14" max="14" width="7.7109375" style="2" hidden="1" customWidth="1"/>
    <col min="15" max="16384" width="11.42578125" style="2"/>
  </cols>
  <sheetData>
    <row r="1" spans="1:14" ht="14.25" customHeight="1" x14ac:dyDescent="0.2">
      <c r="A1" s="18" t="s">
        <v>0</v>
      </c>
      <c r="B1" s="62"/>
      <c r="C1" s="64"/>
      <c r="D1" s="19"/>
      <c r="E1" s="19"/>
      <c r="F1" s="19"/>
      <c r="G1" s="19"/>
      <c r="H1" s="19"/>
      <c r="I1" s="68" t="s">
        <v>33</v>
      </c>
      <c r="J1" s="69"/>
      <c r="K1" s="69"/>
      <c r="L1" s="69"/>
      <c r="M1" s="69"/>
      <c r="N1" s="70"/>
    </row>
    <row r="2" spans="1:14" ht="14.25" customHeight="1" x14ac:dyDescent="0.2">
      <c r="A2" s="18" t="s">
        <v>1</v>
      </c>
      <c r="B2" s="62"/>
      <c r="C2" s="64"/>
      <c r="D2" s="19"/>
      <c r="E2" s="19"/>
      <c r="F2" s="19"/>
      <c r="G2" s="19"/>
      <c r="H2" s="19"/>
      <c r="I2" s="91" t="s">
        <v>34</v>
      </c>
      <c r="J2" s="92"/>
      <c r="K2" s="39"/>
      <c r="L2" s="39"/>
      <c r="M2" s="71" t="str">
        <f>IF(OR(E8="ja",E9="ja"),"ja","nein")</f>
        <v>ja</v>
      </c>
      <c r="N2" s="72"/>
    </row>
    <row r="3" spans="1:14" ht="14.25" customHeight="1" x14ac:dyDescent="0.2">
      <c r="A3" s="18" t="s">
        <v>2</v>
      </c>
      <c r="B3" s="86" t="s">
        <v>58</v>
      </c>
      <c r="C3" s="87"/>
      <c r="D3" s="19"/>
      <c r="E3" s="19"/>
      <c r="F3" s="19"/>
      <c r="G3" s="19"/>
      <c r="H3" s="19"/>
      <c r="I3" s="93" t="s">
        <v>35</v>
      </c>
      <c r="J3" s="94"/>
      <c r="K3" s="39"/>
      <c r="L3" s="39"/>
      <c r="M3" s="73">
        <f>IF(ISERROR(+SUM(G12:G17))/(SUM(E12:E17)*4),"",SUM(G12:G17)/(SUM(E12:E17)*4))</f>
        <v>1</v>
      </c>
      <c r="N3" s="74"/>
    </row>
    <row r="4" spans="1:14" x14ac:dyDescent="0.2">
      <c r="A4" s="18" t="s">
        <v>3</v>
      </c>
      <c r="B4" s="62"/>
      <c r="C4" s="64"/>
      <c r="D4" s="19"/>
      <c r="E4" s="19"/>
      <c r="F4" s="19"/>
      <c r="G4" s="19"/>
      <c r="H4" s="19"/>
      <c r="I4" s="95" t="s">
        <v>36</v>
      </c>
      <c r="J4" s="75"/>
      <c r="K4" s="40"/>
      <c r="L4" s="40"/>
      <c r="M4" s="75" t="str">
        <f>IF(OR(D56="",I45=""),"",IF(OR(N46&gt;8,N46&gt;VLOOKUP(D56,Dropdown!$A$69:$B$77,2,0)),"negativ (bzw. positiv nach mehr als 8 Jahren)","positiv in "&amp;VLOOKUP(N46,Dropdown!$A$80:$B$87,2,0)))</f>
        <v>positiv in den ersten 3 Jahren</v>
      </c>
      <c r="N4" s="76"/>
    </row>
    <row r="5" spans="1:14" ht="13.5" customHeight="1" x14ac:dyDescent="0.2">
      <c r="A5" s="18" t="s">
        <v>4</v>
      </c>
      <c r="B5" s="62"/>
      <c r="C5" s="64"/>
      <c r="D5" s="19"/>
      <c r="E5" s="19"/>
      <c r="F5" s="19"/>
      <c r="G5" s="19"/>
      <c r="H5" s="19"/>
      <c r="I5" s="84" t="s">
        <v>116</v>
      </c>
      <c r="J5" s="85"/>
      <c r="K5" s="41"/>
      <c r="L5" s="41"/>
      <c r="M5" s="41" t="str">
        <f>IF(D76&lt;=49,"Klein",IF(D76&lt;=100,"mittel",IF(D76&gt;100,"Sehr hoch","Na Ja")))</f>
        <v>Klein</v>
      </c>
      <c r="N5" s="42"/>
    </row>
    <row r="6" spans="1:14" x14ac:dyDescent="0.2">
      <c r="A6" s="97" t="s">
        <v>5</v>
      </c>
      <c r="B6" s="97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9"/>
      <c r="B7" s="19"/>
      <c r="C7" s="19"/>
      <c r="D7" s="19"/>
      <c r="E7" s="19"/>
      <c r="F7" s="19"/>
      <c r="G7" s="19"/>
      <c r="H7" s="19"/>
      <c r="I7" s="19"/>
      <c r="J7" s="97" t="s">
        <v>9</v>
      </c>
      <c r="K7" s="97"/>
      <c r="L7" s="97"/>
      <c r="M7" s="97"/>
      <c r="N7" s="97"/>
    </row>
    <row r="8" spans="1:14" ht="38.25" customHeight="1" x14ac:dyDescent="0.2">
      <c r="A8" s="18" t="s">
        <v>6</v>
      </c>
      <c r="B8" s="103" t="s">
        <v>7</v>
      </c>
      <c r="C8" s="108"/>
      <c r="D8" s="104"/>
      <c r="E8" s="43" t="s">
        <v>104</v>
      </c>
      <c r="F8" s="22"/>
      <c r="G8" s="22"/>
      <c r="H8" s="22"/>
      <c r="I8" s="22"/>
      <c r="J8" s="80"/>
      <c r="K8" s="81"/>
      <c r="L8" s="81"/>
      <c r="M8" s="81"/>
      <c r="N8" s="82"/>
    </row>
    <row r="9" spans="1:14" ht="25.5" customHeight="1" x14ac:dyDescent="0.2">
      <c r="A9" s="18"/>
      <c r="B9" s="103" t="s">
        <v>8</v>
      </c>
      <c r="C9" s="108"/>
      <c r="D9" s="104"/>
      <c r="E9" s="43" t="s">
        <v>104</v>
      </c>
      <c r="F9" s="22"/>
      <c r="G9" s="22"/>
      <c r="H9" s="22"/>
      <c r="I9" s="22"/>
      <c r="J9" s="80"/>
      <c r="K9" s="81"/>
      <c r="L9" s="81"/>
      <c r="M9" s="81"/>
      <c r="N9" s="82"/>
    </row>
    <row r="10" spans="1:14" ht="22.5" customHeight="1" x14ac:dyDescent="0.2">
      <c r="A10" s="107" t="s">
        <v>39</v>
      </c>
      <c r="B10" s="107"/>
      <c r="C10" s="107"/>
      <c r="D10" s="23"/>
      <c r="E10" s="23"/>
      <c r="F10" s="24"/>
      <c r="G10" s="24"/>
      <c r="H10" s="24"/>
      <c r="I10" s="24"/>
      <c r="J10" s="24"/>
      <c r="K10" s="24"/>
      <c r="L10" s="24"/>
      <c r="M10" s="23"/>
      <c r="N10" s="23"/>
    </row>
    <row r="11" spans="1:14" ht="21" customHeight="1" x14ac:dyDescent="0.2">
      <c r="A11" s="105" t="s">
        <v>37</v>
      </c>
      <c r="B11" s="106"/>
      <c r="C11" s="77" t="s">
        <v>10</v>
      </c>
      <c r="D11" s="79"/>
      <c r="E11" s="26" t="s">
        <v>11</v>
      </c>
      <c r="F11" s="26"/>
      <c r="G11" s="26"/>
      <c r="H11" s="26" t="s">
        <v>38</v>
      </c>
      <c r="I11" s="26" t="s">
        <v>10</v>
      </c>
      <c r="J11" s="26" t="s">
        <v>11</v>
      </c>
      <c r="K11" s="26"/>
      <c r="L11" s="26"/>
      <c r="M11" s="98"/>
      <c r="N11" s="99"/>
    </row>
    <row r="12" spans="1:14" ht="17.25" customHeight="1" x14ac:dyDescent="0.2">
      <c r="A12" s="103" t="s">
        <v>42</v>
      </c>
      <c r="B12" s="104"/>
      <c r="C12" s="86" t="s">
        <v>149</v>
      </c>
      <c r="D12" s="87"/>
      <c r="E12" s="43">
        <v>5</v>
      </c>
      <c r="F12" s="21">
        <f>VLOOKUP(C12,Dropdown!$A$2:$B$6,2,0)</f>
        <v>4</v>
      </c>
      <c r="G12" s="21">
        <f>E12*VLOOKUP(C12,Dropdown!$A$2:$B$6,2,0)</f>
        <v>20</v>
      </c>
      <c r="H12" s="38" t="s">
        <v>109</v>
      </c>
      <c r="I12" s="43" t="s">
        <v>149</v>
      </c>
      <c r="J12" s="43">
        <v>5</v>
      </c>
      <c r="K12" s="43">
        <f>VLOOKUP(I12,Dropdown!$A$2:$B$6,2,0)</f>
        <v>4</v>
      </c>
      <c r="L12" s="43">
        <f>J12*VLOOKUP(I12,Dropdown!$A$2:$B$6,2,0)</f>
        <v>20</v>
      </c>
      <c r="M12" s="62"/>
      <c r="N12" s="64"/>
    </row>
    <row r="13" spans="1:14" ht="17.25" customHeight="1" x14ac:dyDescent="0.2">
      <c r="A13" s="103" t="s">
        <v>43</v>
      </c>
      <c r="B13" s="104"/>
      <c r="C13" s="86" t="s">
        <v>149</v>
      </c>
      <c r="D13" s="87"/>
      <c r="E13" s="43">
        <v>5</v>
      </c>
      <c r="F13" s="21">
        <f>VLOOKUP(C13,Dropdown!$A$2:$B$6,2,0)</f>
        <v>4</v>
      </c>
      <c r="G13" s="21">
        <f>E13*VLOOKUP(C13,Dropdown!$A$2:$B$6,2,0)</f>
        <v>20</v>
      </c>
      <c r="H13" s="38" t="s">
        <v>110</v>
      </c>
      <c r="I13" s="43" t="s">
        <v>149</v>
      </c>
      <c r="J13" s="43">
        <v>5</v>
      </c>
      <c r="K13" s="43">
        <f>VLOOKUP(I13,Dropdown!$A$2:$B$6,2,0)</f>
        <v>4</v>
      </c>
      <c r="L13" s="43">
        <f>J13*VLOOKUP(I13,Dropdown!$A$2:$B$6,2,0)</f>
        <v>20</v>
      </c>
      <c r="M13" s="62"/>
      <c r="N13" s="64"/>
    </row>
    <row r="14" spans="1:14" ht="17.25" customHeight="1" x14ac:dyDescent="0.2">
      <c r="A14" s="103" t="s">
        <v>105</v>
      </c>
      <c r="B14" s="104"/>
      <c r="C14" s="86" t="s">
        <v>149</v>
      </c>
      <c r="D14" s="87"/>
      <c r="E14" s="43">
        <v>5</v>
      </c>
      <c r="F14" s="21">
        <f>VLOOKUP(C14,Dropdown!$A$2:$B$6,2,0)</f>
        <v>4</v>
      </c>
      <c r="G14" s="21">
        <f>E14*VLOOKUP(C14,Dropdown!$A$2:$B$6,2,0)</f>
        <v>20</v>
      </c>
      <c r="H14" s="38" t="s">
        <v>111</v>
      </c>
      <c r="I14" s="43" t="s">
        <v>149</v>
      </c>
      <c r="J14" s="43">
        <v>5</v>
      </c>
      <c r="K14" s="43">
        <f>VLOOKUP(I14,Dropdown!$A$2:$B$6,2,0)</f>
        <v>4</v>
      </c>
      <c r="L14" s="43">
        <f>J14*VLOOKUP(I14,Dropdown!$A$2:$B$6,2,0)</f>
        <v>20</v>
      </c>
      <c r="M14" s="62"/>
      <c r="N14" s="64"/>
    </row>
    <row r="15" spans="1:14" ht="17.25" customHeight="1" x14ac:dyDescent="0.2">
      <c r="A15" s="103" t="s">
        <v>106</v>
      </c>
      <c r="B15" s="104"/>
      <c r="C15" s="86" t="s">
        <v>149</v>
      </c>
      <c r="D15" s="87"/>
      <c r="E15" s="43">
        <v>5</v>
      </c>
      <c r="F15" s="21">
        <f>VLOOKUP(C15,Dropdown!$A$2:$B$6,2,0)</f>
        <v>4</v>
      </c>
      <c r="G15" s="21">
        <f>E15*VLOOKUP(C15,Dropdown!$A$2:$B$6,2,0)</f>
        <v>20</v>
      </c>
      <c r="H15" s="38" t="s">
        <v>112</v>
      </c>
      <c r="I15" s="43" t="s">
        <v>145</v>
      </c>
      <c r="J15" s="43">
        <v>5</v>
      </c>
      <c r="K15" s="43">
        <f>VLOOKUP(I15,Dropdown!$A$2:$B$6,2,0)</f>
        <v>0</v>
      </c>
      <c r="L15" s="43">
        <f>J15*VLOOKUP(I15,Dropdown!$A$2:$B$6,2,0)</f>
        <v>0</v>
      </c>
      <c r="M15" s="62"/>
      <c r="N15" s="64"/>
    </row>
    <row r="16" spans="1:14" ht="17.25" customHeight="1" x14ac:dyDescent="0.2">
      <c r="A16" s="103" t="s">
        <v>107</v>
      </c>
      <c r="B16" s="104"/>
      <c r="C16" s="86" t="s">
        <v>149</v>
      </c>
      <c r="D16" s="87"/>
      <c r="E16" s="43">
        <v>5</v>
      </c>
      <c r="F16" s="21">
        <f>VLOOKUP(C16,Dropdown!$A$2:$B$6,2,0)</f>
        <v>4</v>
      </c>
      <c r="G16" s="21">
        <f>E16*VLOOKUP(C16,Dropdown!$A$2:$B$6,2,0)</f>
        <v>20</v>
      </c>
      <c r="H16" s="38" t="s">
        <v>113</v>
      </c>
      <c r="I16" s="43" t="s">
        <v>147</v>
      </c>
      <c r="J16" s="43">
        <v>5</v>
      </c>
      <c r="K16" s="43">
        <f>VLOOKUP(I16,Dropdown!$A$2:$B$6,2,0)</f>
        <v>2</v>
      </c>
      <c r="L16" s="43">
        <f>J16*VLOOKUP(I16,Dropdown!$A$2:$B$6,2,0)</f>
        <v>10</v>
      </c>
      <c r="M16" s="62"/>
      <c r="N16" s="64"/>
    </row>
    <row r="17" spans="1:14" ht="17.25" customHeight="1" x14ac:dyDescent="0.2">
      <c r="A17" s="103" t="s">
        <v>108</v>
      </c>
      <c r="B17" s="104"/>
      <c r="C17" s="86" t="s">
        <v>149</v>
      </c>
      <c r="D17" s="87"/>
      <c r="E17" s="43">
        <v>5</v>
      </c>
      <c r="F17" s="21">
        <f>VLOOKUP(C17,Dropdown!$A$2:$B$6,2,0)</f>
        <v>4</v>
      </c>
      <c r="G17" s="21">
        <f>E17*VLOOKUP(C17,Dropdown!$A$2:$B$6,2,0)</f>
        <v>20</v>
      </c>
      <c r="H17" s="38" t="s">
        <v>114</v>
      </c>
      <c r="I17" s="43" t="s">
        <v>149</v>
      </c>
      <c r="J17" s="43">
        <v>5</v>
      </c>
      <c r="K17" s="43">
        <f>VLOOKUP(I17,Dropdown!$A$2:$B$6,2,0)</f>
        <v>4</v>
      </c>
      <c r="L17" s="43">
        <f>J17*VLOOKUP(I17,Dropdown!$A$2:$B$6,2,0)</f>
        <v>20</v>
      </c>
      <c r="M17" s="44"/>
      <c r="N17" s="45"/>
    </row>
    <row r="18" spans="1:14" ht="17.25" customHeight="1" x14ac:dyDescent="0.2">
      <c r="A18" s="19"/>
      <c r="B18" s="19"/>
      <c r="C18" s="27"/>
      <c r="D18" s="27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">
      <c r="A35" s="109" t="s">
        <v>12</v>
      </c>
      <c r="B35" s="10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2">
      <c r="A36" s="19"/>
      <c r="B36" s="19"/>
      <c r="C36" s="19"/>
      <c r="D36" s="19"/>
      <c r="E36" s="19"/>
      <c r="F36" s="19"/>
      <c r="G36" s="19"/>
      <c r="H36" s="19"/>
      <c r="I36" s="19"/>
      <c r="J36" s="77" t="s">
        <v>9</v>
      </c>
      <c r="K36" s="78"/>
      <c r="L36" s="78"/>
      <c r="M36" s="78"/>
      <c r="N36" s="79"/>
    </row>
    <row r="37" spans="1:14" x14ac:dyDescent="0.2">
      <c r="A37" s="18" t="s">
        <v>13</v>
      </c>
      <c r="B37" s="18" t="s">
        <v>14</v>
      </c>
      <c r="C37" s="18"/>
      <c r="D37" s="88" t="s">
        <v>47</v>
      </c>
      <c r="E37" s="89"/>
      <c r="F37" s="46"/>
      <c r="G37" s="46"/>
      <c r="H37" s="46"/>
      <c r="I37" s="19"/>
      <c r="J37" s="80"/>
      <c r="K37" s="81"/>
      <c r="L37" s="81"/>
      <c r="M37" s="81"/>
      <c r="N37" s="82"/>
    </row>
    <row r="38" spans="1:14" x14ac:dyDescent="0.2">
      <c r="A38" s="18"/>
      <c r="B38" s="18" t="s">
        <v>15</v>
      </c>
      <c r="C38" s="18" t="s">
        <v>16</v>
      </c>
      <c r="D38" s="88" t="s">
        <v>71</v>
      </c>
      <c r="E38" s="89"/>
      <c r="F38" s="46"/>
      <c r="G38" s="46"/>
      <c r="H38" s="46"/>
      <c r="I38" s="19"/>
      <c r="J38" s="80"/>
      <c r="K38" s="81"/>
      <c r="L38" s="81"/>
      <c r="M38" s="81"/>
      <c r="N38" s="82"/>
    </row>
    <row r="39" spans="1:14" x14ac:dyDescent="0.2">
      <c r="A39" s="18"/>
      <c r="B39" s="18" t="s">
        <v>17</v>
      </c>
      <c r="C39" s="18"/>
      <c r="D39" s="88" t="s">
        <v>77</v>
      </c>
      <c r="E39" s="89"/>
      <c r="F39" s="46"/>
      <c r="G39" s="46"/>
      <c r="H39" s="46"/>
      <c r="I39" s="19"/>
      <c r="J39" s="80"/>
      <c r="K39" s="81"/>
      <c r="L39" s="81"/>
      <c r="M39" s="81"/>
      <c r="N39" s="82"/>
    </row>
    <row r="40" spans="1:14" x14ac:dyDescent="0.2">
      <c r="A40" s="18"/>
      <c r="B40" s="18" t="s">
        <v>18</v>
      </c>
      <c r="C40" s="18" t="s">
        <v>16</v>
      </c>
      <c r="D40" s="88" t="s">
        <v>19</v>
      </c>
      <c r="E40" s="89"/>
      <c r="F40" s="46"/>
      <c r="G40" s="46"/>
      <c r="H40" s="46"/>
      <c r="I40" s="19"/>
      <c r="J40" s="80"/>
      <c r="K40" s="81"/>
      <c r="L40" s="81"/>
      <c r="M40" s="81"/>
      <c r="N40" s="82"/>
    </row>
    <row r="41" spans="1:14" x14ac:dyDescent="0.2">
      <c r="A41" s="18"/>
      <c r="B41" s="18"/>
      <c r="C41" s="18"/>
      <c r="D41" s="88"/>
      <c r="E41" s="89"/>
      <c r="F41" s="46"/>
      <c r="G41" s="46"/>
      <c r="H41" s="46"/>
      <c r="I41" s="19"/>
      <c r="J41" s="80"/>
      <c r="K41" s="81"/>
      <c r="L41" s="81"/>
      <c r="M41" s="81"/>
      <c r="N41" s="82"/>
    </row>
    <row r="42" spans="1:14" x14ac:dyDescent="0.2">
      <c r="A42" s="18"/>
      <c r="B42" s="18" t="s">
        <v>20</v>
      </c>
      <c r="C42" s="18"/>
      <c r="D42" s="83"/>
      <c r="E42" s="83"/>
      <c r="F42" s="46"/>
      <c r="G42" s="46"/>
      <c r="H42" s="46"/>
      <c r="I42" s="19"/>
      <c r="J42" s="80"/>
      <c r="K42" s="81"/>
      <c r="L42" s="81"/>
      <c r="M42" s="81"/>
      <c r="N42" s="82"/>
    </row>
    <row r="43" spans="1:14" x14ac:dyDescent="0.2">
      <c r="A43" s="19"/>
      <c r="B43" s="19"/>
      <c r="C43" s="19"/>
      <c r="D43" s="19"/>
      <c r="E43" s="19"/>
      <c r="F43" s="19"/>
      <c r="G43" s="19"/>
      <c r="H43" s="19"/>
      <c r="I43" s="19"/>
      <c r="J43" s="96"/>
      <c r="K43" s="96"/>
      <c r="L43" s="96"/>
      <c r="M43" s="96"/>
      <c r="N43" s="96"/>
    </row>
    <row r="44" spans="1:14" ht="25.5" customHeight="1" x14ac:dyDescent="0.2">
      <c r="A44" s="18"/>
      <c r="B44" s="18"/>
      <c r="C44" s="18"/>
      <c r="D44" s="56" t="s">
        <v>32</v>
      </c>
      <c r="E44" s="57"/>
      <c r="F44" s="57"/>
      <c r="G44" s="57"/>
      <c r="H44" s="58"/>
      <c r="I44" s="56" t="s">
        <v>40</v>
      </c>
      <c r="J44" s="58"/>
      <c r="K44" s="25"/>
      <c r="L44" s="25"/>
      <c r="M44" s="28" t="s">
        <v>41</v>
      </c>
      <c r="N44" s="19"/>
    </row>
    <row r="45" spans="1:14" x14ac:dyDescent="0.2">
      <c r="A45" s="18" t="s">
        <v>132</v>
      </c>
      <c r="B45" s="18" t="s">
        <v>21</v>
      </c>
      <c r="C45" s="18" t="s">
        <v>16</v>
      </c>
      <c r="D45" s="59"/>
      <c r="E45" s="60"/>
      <c r="F45" s="60"/>
      <c r="G45" s="60"/>
      <c r="H45" s="61"/>
      <c r="I45" s="83">
        <v>100000</v>
      </c>
      <c r="J45" s="83"/>
      <c r="K45" s="47"/>
      <c r="L45" s="47"/>
      <c r="M45" s="48"/>
      <c r="N45" s="19">
        <f>+I45</f>
        <v>100000</v>
      </c>
    </row>
    <row r="46" spans="1:14" x14ac:dyDescent="0.2">
      <c r="A46" s="18"/>
      <c r="B46" s="18"/>
      <c r="C46" s="18"/>
      <c r="D46" s="59"/>
      <c r="E46" s="60"/>
      <c r="F46" s="60"/>
      <c r="G46" s="60"/>
      <c r="H46" s="61"/>
      <c r="I46" s="83"/>
      <c r="J46" s="83"/>
      <c r="K46" s="47"/>
      <c r="L46" s="47"/>
      <c r="M46" s="48"/>
      <c r="N46" s="19">
        <f>9-SUM(N47:N54)</f>
        <v>1</v>
      </c>
    </row>
    <row r="47" spans="1:14" x14ac:dyDescent="0.2">
      <c r="A47" s="18"/>
      <c r="B47" s="18" t="s">
        <v>22</v>
      </c>
      <c r="C47" s="18" t="s">
        <v>16</v>
      </c>
      <c r="D47" s="59"/>
      <c r="E47" s="60"/>
      <c r="F47" s="60"/>
      <c r="G47" s="60"/>
      <c r="H47" s="61"/>
      <c r="I47" s="83">
        <v>100000</v>
      </c>
      <c r="J47" s="83"/>
      <c r="K47" s="47"/>
      <c r="L47" s="47"/>
      <c r="M47" s="48"/>
      <c r="N47" s="19">
        <f>((I47-$I$45)&gt;=0)*1</f>
        <v>1</v>
      </c>
    </row>
    <row r="48" spans="1:14" x14ac:dyDescent="0.2">
      <c r="A48" s="18"/>
      <c r="B48" s="18" t="s">
        <v>23</v>
      </c>
      <c r="C48" s="18" t="s">
        <v>16</v>
      </c>
      <c r="D48" s="59"/>
      <c r="E48" s="60"/>
      <c r="F48" s="60"/>
      <c r="G48" s="60"/>
      <c r="H48" s="61"/>
      <c r="I48" s="83">
        <v>100000</v>
      </c>
      <c r="J48" s="83"/>
      <c r="K48" s="47"/>
      <c r="L48" s="47"/>
      <c r="M48" s="48"/>
      <c r="N48" s="19">
        <f>((SUM(I$47:$I48)-$I$45)&gt;=0)*1</f>
        <v>1</v>
      </c>
    </row>
    <row r="49" spans="1:20" x14ac:dyDescent="0.2">
      <c r="A49" s="18"/>
      <c r="B49" s="18" t="s">
        <v>24</v>
      </c>
      <c r="C49" s="18" t="s">
        <v>16</v>
      </c>
      <c r="D49" s="59"/>
      <c r="E49" s="60"/>
      <c r="F49" s="60"/>
      <c r="G49" s="60"/>
      <c r="H49" s="61"/>
      <c r="I49" s="83">
        <v>100000</v>
      </c>
      <c r="J49" s="83"/>
      <c r="K49" s="47"/>
      <c r="L49" s="47"/>
      <c r="M49" s="48"/>
      <c r="N49" s="19">
        <f>((SUM(I$47:$I49)-$I$45)&gt;=0)*1</f>
        <v>1</v>
      </c>
    </row>
    <row r="50" spans="1:20" x14ac:dyDescent="0.2">
      <c r="A50" s="18"/>
      <c r="B50" s="18" t="s">
        <v>25</v>
      </c>
      <c r="C50" s="18" t="s">
        <v>16</v>
      </c>
      <c r="D50" s="59"/>
      <c r="E50" s="60"/>
      <c r="F50" s="60"/>
      <c r="G50" s="60"/>
      <c r="H50" s="61"/>
      <c r="I50" s="83">
        <v>100000</v>
      </c>
      <c r="J50" s="83"/>
      <c r="K50" s="47"/>
      <c r="L50" s="47"/>
      <c r="M50" s="48"/>
      <c r="N50" s="19">
        <f>((SUM(I$47:$I50)-$I$45)&gt;=0)*1</f>
        <v>1</v>
      </c>
    </row>
    <row r="51" spans="1:20" x14ac:dyDescent="0.2">
      <c r="A51" s="18"/>
      <c r="B51" s="18" t="s">
        <v>26</v>
      </c>
      <c r="C51" s="18" t="s">
        <v>16</v>
      </c>
      <c r="D51" s="59"/>
      <c r="E51" s="60"/>
      <c r="F51" s="60"/>
      <c r="G51" s="60"/>
      <c r="H51" s="61"/>
      <c r="I51" s="83">
        <v>100000</v>
      </c>
      <c r="J51" s="83"/>
      <c r="K51" s="47"/>
      <c r="L51" s="47"/>
      <c r="M51" s="48"/>
      <c r="N51" s="19">
        <f>((SUM(I$47:$I51)-$I$45)&gt;=0)*1</f>
        <v>1</v>
      </c>
    </row>
    <row r="52" spans="1:20" x14ac:dyDescent="0.2">
      <c r="A52" s="18"/>
      <c r="B52" s="18" t="s">
        <v>27</v>
      </c>
      <c r="C52" s="18" t="s">
        <v>16</v>
      </c>
      <c r="D52" s="59"/>
      <c r="E52" s="60"/>
      <c r="F52" s="60"/>
      <c r="G52" s="60"/>
      <c r="H52" s="61"/>
      <c r="I52" s="83">
        <v>100000</v>
      </c>
      <c r="J52" s="83"/>
      <c r="K52" s="47"/>
      <c r="L52" s="47"/>
      <c r="M52" s="48"/>
      <c r="N52" s="19">
        <f>((SUM(I$47:$I52)-$I$45)&gt;=0)*1</f>
        <v>1</v>
      </c>
    </row>
    <row r="53" spans="1:20" x14ac:dyDescent="0.2">
      <c r="A53" s="18"/>
      <c r="B53" s="18" t="s">
        <v>28</v>
      </c>
      <c r="C53" s="18" t="s">
        <v>16</v>
      </c>
      <c r="D53" s="59"/>
      <c r="E53" s="60"/>
      <c r="F53" s="60"/>
      <c r="G53" s="60"/>
      <c r="H53" s="61"/>
      <c r="I53" s="83">
        <v>100000</v>
      </c>
      <c r="J53" s="83"/>
      <c r="K53" s="47"/>
      <c r="L53" s="47"/>
      <c r="M53" s="48"/>
      <c r="N53" s="19">
        <f>((SUM(I$47:$I53)-$I$45)&gt;=0)*1</f>
        <v>1</v>
      </c>
    </row>
    <row r="54" spans="1:20" x14ac:dyDescent="0.2">
      <c r="A54" s="18"/>
      <c r="B54" s="18" t="s">
        <v>29</v>
      </c>
      <c r="C54" s="18" t="s">
        <v>16</v>
      </c>
      <c r="D54" s="59"/>
      <c r="E54" s="60"/>
      <c r="F54" s="60"/>
      <c r="G54" s="60"/>
      <c r="H54" s="61"/>
      <c r="I54" s="83">
        <v>100000</v>
      </c>
      <c r="J54" s="83"/>
      <c r="K54" s="47"/>
      <c r="L54" s="47"/>
      <c r="M54" s="48"/>
      <c r="N54" s="19">
        <f>((SUM(I$47:$I54)-$I$45)&gt;=0)*1</f>
        <v>1</v>
      </c>
    </row>
    <row r="55" spans="1:20" x14ac:dyDescent="0.2">
      <c r="A55" s="18"/>
      <c r="B55" s="18"/>
      <c r="C55" s="18"/>
      <c r="D55" s="62"/>
      <c r="E55" s="64"/>
      <c r="F55" s="45"/>
      <c r="G55" s="45"/>
      <c r="H55" s="45"/>
      <c r="I55" s="90"/>
      <c r="J55" s="90"/>
      <c r="K55" s="45"/>
      <c r="L55" s="45"/>
      <c r="M55" s="43"/>
      <c r="N55" s="19"/>
    </row>
    <row r="56" spans="1:20" ht="24" x14ac:dyDescent="0.2">
      <c r="A56" s="18"/>
      <c r="B56" s="18" t="s">
        <v>30</v>
      </c>
      <c r="C56" s="18"/>
      <c r="D56" s="62" t="s">
        <v>52</v>
      </c>
      <c r="E56" s="63"/>
      <c r="F56" s="63"/>
      <c r="G56" s="63"/>
      <c r="H56" s="63"/>
      <c r="I56" s="49"/>
      <c r="J56" s="62"/>
      <c r="K56" s="63"/>
      <c r="L56" s="63"/>
      <c r="M56" s="64"/>
      <c r="N56" s="19"/>
    </row>
    <row r="57" spans="1:20" x14ac:dyDescent="0.2">
      <c r="A57" s="18"/>
      <c r="B57" s="18"/>
      <c r="C57" s="18"/>
      <c r="D57" s="62"/>
      <c r="E57" s="63"/>
      <c r="F57" s="63"/>
      <c r="G57" s="63"/>
      <c r="H57" s="64"/>
      <c r="I57" s="90"/>
      <c r="J57" s="90"/>
      <c r="K57" s="45"/>
      <c r="L57" s="45"/>
      <c r="M57" s="43"/>
      <c r="N57" s="19"/>
    </row>
    <row r="58" spans="1:20" ht="12.75" customHeight="1" x14ac:dyDescent="0.2">
      <c r="A58" s="18"/>
      <c r="B58" s="18" t="s">
        <v>31</v>
      </c>
      <c r="C58" s="18"/>
      <c r="D58" s="100" t="str">
        <f>IF(OR(D56="",I45=""),"",IF(OR(N46&gt;8,N46&gt;VLOOKUP(D56,Dropdown!$A$69:$B$77,2,0)),"negativ oder positiv nach mehr als 8 Jahren","positiv in "&amp;N46&amp;" Jahren"))</f>
        <v>positiv in 1 Jahren</v>
      </c>
      <c r="E58" s="101"/>
      <c r="F58" s="101"/>
      <c r="G58" s="101"/>
      <c r="H58" s="102"/>
      <c r="I58" s="90"/>
      <c r="J58" s="90"/>
      <c r="K58" s="45"/>
      <c r="L58" s="45"/>
      <c r="M58" s="43"/>
      <c r="N58" s="19"/>
    </row>
    <row r="61" spans="1:20" x14ac:dyDescent="0.2">
      <c r="A61" s="29" t="s">
        <v>144</v>
      </c>
    </row>
    <row r="62" spans="1:20" x14ac:dyDescent="0.2">
      <c r="A62" s="32"/>
      <c r="B62" s="32" t="s">
        <v>133</v>
      </c>
      <c r="C62" s="32" t="s">
        <v>117</v>
      </c>
      <c r="D62" s="67" t="s">
        <v>118</v>
      </c>
      <c r="E62" s="67"/>
      <c r="H62" s="31" t="s">
        <v>134</v>
      </c>
      <c r="I62" s="31"/>
      <c r="J62" s="31"/>
      <c r="K62" s="31"/>
      <c r="L62" s="31"/>
      <c r="M62" s="31"/>
      <c r="N62" s="30"/>
      <c r="O62" s="30"/>
      <c r="P62" s="30"/>
      <c r="Q62" s="30"/>
      <c r="R62" s="30"/>
      <c r="S62" s="30"/>
      <c r="T62" s="30"/>
    </row>
    <row r="63" spans="1:20" x14ac:dyDescent="0.2">
      <c r="A63" s="32" t="s">
        <v>119</v>
      </c>
      <c r="B63" s="33" t="s">
        <v>151</v>
      </c>
      <c r="C63" s="34"/>
      <c r="D63" s="66"/>
      <c r="E63" s="66"/>
      <c r="H63" s="31" t="s">
        <v>135</v>
      </c>
      <c r="I63" s="31"/>
      <c r="J63" s="31"/>
      <c r="K63" s="31"/>
      <c r="L63" s="31"/>
      <c r="M63" s="31"/>
      <c r="N63" s="30"/>
      <c r="O63" s="30"/>
      <c r="P63" s="30"/>
      <c r="Q63" s="30"/>
      <c r="R63" s="30"/>
      <c r="S63" s="30"/>
      <c r="T63" s="30"/>
    </row>
    <row r="64" spans="1:20" x14ac:dyDescent="0.2">
      <c r="A64" s="35" t="s">
        <v>120</v>
      </c>
      <c r="B64" s="50" t="s">
        <v>150</v>
      </c>
      <c r="C64" s="50">
        <v>1</v>
      </c>
      <c r="D64" s="65">
        <f>Diagrammerstellung!C21*C64</f>
        <v>1</v>
      </c>
      <c r="E64" s="65"/>
      <c r="F64" s="19"/>
      <c r="G64" s="19"/>
      <c r="H64" s="31" t="s">
        <v>136</v>
      </c>
      <c r="I64" s="31"/>
      <c r="J64" s="31"/>
      <c r="K64" s="31"/>
      <c r="L64" s="31"/>
      <c r="M64" s="31"/>
      <c r="N64" s="30"/>
      <c r="O64" s="30"/>
      <c r="P64" s="30"/>
      <c r="Q64" s="30"/>
      <c r="R64" s="30"/>
      <c r="S64" s="30"/>
      <c r="T64" s="30"/>
    </row>
    <row r="65" spans="1:20" x14ac:dyDescent="0.2">
      <c r="A65" s="35" t="s">
        <v>121</v>
      </c>
      <c r="B65" s="50" t="s">
        <v>147</v>
      </c>
      <c r="C65" s="50">
        <v>2</v>
      </c>
      <c r="D65" s="65">
        <f>Diagrammerstellung!C22*C65</f>
        <v>4</v>
      </c>
      <c r="E65" s="65"/>
      <c r="F65" s="19"/>
      <c r="G65" s="19"/>
      <c r="H65" s="31"/>
      <c r="I65" s="31"/>
      <c r="J65" s="31"/>
      <c r="K65" s="31"/>
      <c r="L65" s="31"/>
      <c r="M65" s="31"/>
      <c r="N65" s="30"/>
      <c r="O65" s="30"/>
      <c r="P65" s="30"/>
      <c r="Q65" s="30"/>
      <c r="R65" s="30"/>
      <c r="S65" s="30"/>
      <c r="T65" s="30"/>
    </row>
    <row r="66" spans="1:20" x14ac:dyDescent="0.2">
      <c r="A66" s="35" t="s">
        <v>122</v>
      </c>
      <c r="B66" s="50" t="s">
        <v>147</v>
      </c>
      <c r="C66" s="50">
        <v>1</v>
      </c>
      <c r="D66" s="65">
        <f>Diagrammerstellung!C23*C66</f>
        <v>2</v>
      </c>
      <c r="E66" s="65"/>
      <c r="F66" s="19"/>
      <c r="G66" s="19"/>
      <c r="H66" s="31" t="s">
        <v>137</v>
      </c>
      <c r="I66" s="31"/>
      <c r="J66" s="31"/>
      <c r="K66" s="31"/>
      <c r="L66" s="31"/>
      <c r="M66" s="31"/>
      <c r="N66" s="30"/>
      <c r="O66" s="30"/>
      <c r="P66" s="30"/>
      <c r="Q66" s="30"/>
      <c r="R66" s="30"/>
      <c r="S66" s="30"/>
      <c r="T66" s="30"/>
    </row>
    <row r="67" spans="1:20" x14ac:dyDescent="0.2">
      <c r="A67" s="32" t="s">
        <v>123</v>
      </c>
      <c r="B67" s="55"/>
      <c r="C67" s="55"/>
      <c r="D67" s="65"/>
      <c r="E67" s="65"/>
      <c r="F67" s="19"/>
      <c r="G67" s="19"/>
      <c r="H67" s="31" t="s">
        <v>138</v>
      </c>
      <c r="I67" s="31"/>
      <c r="J67" s="31"/>
      <c r="K67" s="31"/>
      <c r="L67" s="31"/>
      <c r="M67" s="31"/>
      <c r="N67" s="30"/>
      <c r="O67" s="30"/>
      <c r="P67" s="30"/>
      <c r="Q67" s="30"/>
      <c r="R67" s="30"/>
      <c r="S67" s="30"/>
      <c r="T67" s="30"/>
    </row>
    <row r="68" spans="1:20" x14ac:dyDescent="0.2">
      <c r="A68" s="35" t="s">
        <v>124</v>
      </c>
      <c r="B68" s="50" t="s">
        <v>150</v>
      </c>
      <c r="C68" s="50">
        <v>1</v>
      </c>
      <c r="D68" s="65">
        <f>Diagrammerstellung!C25*C68</f>
        <v>1</v>
      </c>
      <c r="E68" s="65"/>
      <c r="F68" s="19"/>
      <c r="G68" s="19"/>
      <c r="H68" s="31" t="s">
        <v>139</v>
      </c>
      <c r="I68" s="31"/>
      <c r="J68" s="31"/>
      <c r="K68" s="31"/>
      <c r="L68" s="31"/>
      <c r="M68" s="31"/>
      <c r="N68" s="30"/>
      <c r="O68" s="30"/>
      <c r="P68" s="30"/>
      <c r="Q68" s="30"/>
      <c r="R68" s="30"/>
      <c r="S68" s="30"/>
      <c r="T68" s="30"/>
    </row>
    <row r="69" spans="1:20" x14ac:dyDescent="0.2">
      <c r="A69" s="35" t="s">
        <v>125</v>
      </c>
      <c r="B69" s="50" t="s">
        <v>150</v>
      </c>
      <c r="C69" s="50">
        <v>1</v>
      </c>
      <c r="D69" s="65">
        <f>Diagrammerstellung!C26*C69</f>
        <v>1</v>
      </c>
      <c r="E69" s="65"/>
      <c r="F69" s="19"/>
      <c r="G69" s="19"/>
      <c r="H69" s="31"/>
      <c r="I69" s="31"/>
      <c r="J69" s="31"/>
      <c r="K69" s="31"/>
      <c r="L69" s="31"/>
      <c r="M69" s="31"/>
      <c r="N69" s="30"/>
      <c r="O69" s="30"/>
      <c r="P69" s="30"/>
      <c r="Q69" s="30"/>
      <c r="R69" s="30"/>
      <c r="S69" s="30"/>
      <c r="T69" s="30"/>
    </row>
    <row r="70" spans="1:20" x14ac:dyDescent="0.2">
      <c r="A70" s="53" t="s">
        <v>152</v>
      </c>
      <c r="B70" s="50" t="s">
        <v>150</v>
      </c>
      <c r="C70" s="50">
        <v>1</v>
      </c>
      <c r="D70" s="65">
        <f>Diagrammerstellung!C27*C70</f>
        <v>1</v>
      </c>
      <c r="E70" s="65"/>
      <c r="F70" s="19"/>
      <c r="G70" s="19"/>
      <c r="H70" s="31" t="s">
        <v>140</v>
      </c>
      <c r="I70" s="31"/>
      <c r="J70" s="31"/>
      <c r="K70" s="31"/>
      <c r="L70" s="31"/>
      <c r="M70" s="31"/>
      <c r="N70" s="30"/>
      <c r="O70" s="30"/>
      <c r="P70" s="30"/>
      <c r="Q70" s="30"/>
      <c r="R70" s="30"/>
      <c r="S70" s="30"/>
      <c r="T70" s="30"/>
    </row>
    <row r="71" spans="1:20" x14ac:dyDescent="0.2">
      <c r="A71" s="35" t="s">
        <v>127</v>
      </c>
      <c r="B71" s="50" t="s">
        <v>150</v>
      </c>
      <c r="C71" s="50">
        <v>4</v>
      </c>
      <c r="D71" s="65">
        <f>Diagrammerstellung!C28*C71</f>
        <v>4</v>
      </c>
      <c r="E71" s="65"/>
      <c r="F71" s="19"/>
      <c r="G71" s="19"/>
      <c r="H71" s="31" t="s">
        <v>141</v>
      </c>
      <c r="I71" s="31"/>
      <c r="J71" s="31"/>
      <c r="K71" s="31"/>
      <c r="L71" s="31"/>
      <c r="M71" s="31"/>
      <c r="N71" s="30"/>
      <c r="O71" s="30"/>
      <c r="P71" s="30"/>
      <c r="Q71" s="30"/>
      <c r="R71" s="30"/>
      <c r="S71" s="30"/>
      <c r="T71" s="30"/>
    </row>
    <row r="72" spans="1:20" x14ac:dyDescent="0.2">
      <c r="A72" s="32" t="s">
        <v>128</v>
      </c>
      <c r="B72" s="55"/>
      <c r="C72" s="55"/>
      <c r="D72" s="65"/>
      <c r="E72" s="65"/>
      <c r="F72" s="19"/>
      <c r="G72" s="19"/>
      <c r="H72" s="31" t="s">
        <v>142</v>
      </c>
      <c r="I72" s="31"/>
      <c r="J72" s="31"/>
      <c r="K72" s="31"/>
      <c r="L72" s="31"/>
      <c r="M72" s="31"/>
      <c r="N72" s="30"/>
      <c r="O72" s="30"/>
      <c r="P72" s="30"/>
      <c r="Q72" s="30"/>
      <c r="R72" s="30"/>
      <c r="S72" s="30"/>
      <c r="T72" s="30"/>
    </row>
    <row r="73" spans="1:20" x14ac:dyDescent="0.2">
      <c r="A73" s="35" t="s">
        <v>129</v>
      </c>
      <c r="B73" s="50" t="s">
        <v>150</v>
      </c>
      <c r="C73" s="50">
        <v>1</v>
      </c>
      <c r="D73" s="65">
        <f>Diagrammerstellung!C30*C73</f>
        <v>1</v>
      </c>
      <c r="E73" s="65"/>
      <c r="F73" s="19"/>
      <c r="G73" s="19"/>
      <c r="H73" s="31" t="s">
        <v>143</v>
      </c>
      <c r="I73" s="31"/>
      <c r="J73" s="31"/>
      <c r="K73" s="31"/>
      <c r="L73" s="31"/>
      <c r="M73" s="31"/>
      <c r="N73" s="30"/>
      <c r="O73" s="30"/>
      <c r="P73" s="30"/>
      <c r="Q73" s="30"/>
      <c r="R73" s="30"/>
      <c r="S73" s="30"/>
      <c r="T73" s="30"/>
    </row>
    <row r="74" spans="1:20" x14ac:dyDescent="0.2">
      <c r="A74" s="35" t="s">
        <v>130</v>
      </c>
      <c r="B74" s="50" t="s">
        <v>149</v>
      </c>
      <c r="C74" s="50">
        <v>4</v>
      </c>
      <c r="D74" s="65">
        <f>Diagrammerstellung!C31*C74</f>
        <v>16</v>
      </c>
      <c r="E74" s="65"/>
      <c r="F74" s="19"/>
      <c r="G74" s="19"/>
      <c r="H74" s="19"/>
    </row>
    <row r="75" spans="1:20" x14ac:dyDescent="0.2">
      <c r="A75" s="35" t="s">
        <v>131</v>
      </c>
      <c r="B75" s="50" t="s">
        <v>150</v>
      </c>
      <c r="C75" s="50">
        <v>1</v>
      </c>
      <c r="D75" s="65">
        <f>Diagrammerstellung!C32*C75</f>
        <v>1</v>
      </c>
      <c r="E75" s="65"/>
      <c r="F75" s="19"/>
      <c r="G75" s="19"/>
      <c r="H75" s="19"/>
    </row>
    <row r="76" spans="1:20" x14ac:dyDescent="0.2">
      <c r="A76" s="36" t="s">
        <v>118</v>
      </c>
      <c r="B76" s="35"/>
      <c r="C76" s="37"/>
      <c r="D76" s="54">
        <f>SUM(D64:E75)</f>
        <v>32</v>
      </c>
      <c r="E76" s="54"/>
      <c r="F76" s="19"/>
      <c r="G76" s="19"/>
      <c r="H76" s="20" t="str">
        <f>IF(D76&lt;=49,"Klein",IF(D76&lt;=100,"mittel",IF(D76&gt;100,"Sehr hoch","Na Ja")))</f>
        <v>Klein</v>
      </c>
    </row>
  </sheetData>
  <mergeCells count="102">
    <mergeCell ref="D55:E55"/>
    <mergeCell ref="D58:H58"/>
    <mergeCell ref="D39:E39"/>
    <mergeCell ref="D38:E38"/>
    <mergeCell ref="D42:E42"/>
    <mergeCell ref="D41:E41"/>
    <mergeCell ref="D40:E40"/>
    <mergeCell ref="A17:B17"/>
    <mergeCell ref="A11:B11"/>
    <mergeCell ref="A12:B12"/>
    <mergeCell ref="A13:B13"/>
    <mergeCell ref="A14:B14"/>
    <mergeCell ref="A15:B15"/>
    <mergeCell ref="A35:B35"/>
    <mergeCell ref="A16:B16"/>
    <mergeCell ref="M11:N11"/>
    <mergeCell ref="C11:D11"/>
    <mergeCell ref="C12:D12"/>
    <mergeCell ref="C13:D13"/>
    <mergeCell ref="C14:D14"/>
    <mergeCell ref="C15:D15"/>
    <mergeCell ref="B1:C1"/>
    <mergeCell ref="B2:C2"/>
    <mergeCell ref="B3:C3"/>
    <mergeCell ref="B4:C4"/>
    <mergeCell ref="B5:C5"/>
    <mergeCell ref="A6:B6"/>
    <mergeCell ref="A10:C10"/>
    <mergeCell ref="B8:D8"/>
    <mergeCell ref="B9:D9"/>
    <mergeCell ref="I57:J57"/>
    <mergeCell ref="I58:J58"/>
    <mergeCell ref="I2:J2"/>
    <mergeCell ref="I3:J3"/>
    <mergeCell ref="I4:J4"/>
    <mergeCell ref="I51:J51"/>
    <mergeCell ref="I52:J52"/>
    <mergeCell ref="I53:J53"/>
    <mergeCell ref="I54:J54"/>
    <mergeCell ref="I55:J55"/>
    <mergeCell ref="I46:J46"/>
    <mergeCell ref="I47:J47"/>
    <mergeCell ref="I48:J48"/>
    <mergeCell ref="I49:J49"/>
    <mergeCell ref="I50:J50"/>
    <mergeCell ref="J43:N43"/>
    <mergeCell ref="J7:N7"/>
    <mergeCell ref="J8:N8"/>
    <mergeCell ref="J9:N9"/>
    <mergeCell ref="M12:N12"/>
    <mergeCell ref="M13:N13"/>
    <mergeCell ref="M14:N14"/>
    <mergeCell ref="M15:N15"/>
    <mergeCell ref="M16:N16"/>
    <mergeCell ref="D66:E66"/>
    <mergeCell ref="D67:E67"/>
    <mergeCell ref="D68:E68"/>
    <mergeCell ref="D69:E69"/>
    <mergeCell ref="D70:E70"/>
    <mergeCell ref="D71:E71"/>
    <mergeCell ref="I1:N1"/>
    <mergeCell ref="M2:N2"/>
    <mergeCell ref="M3:N3"/>
    <mergeCell ref="M4:N4"/>
    <mergeCell ref="J56:M56"/>
    <mergeCell ref="J36:N36"/>
    <mergeCell ref="J37:N37"/>
    <mergeCell ref="J38:N38"/>
    <mergeCell ref="J39:N39"/>
    <mergeCell ref="I44:J44"/>
    <mergeCell ref="I45:J45"/>
    <mergeCell ref="J40:N40"/>
    <mergeCell ref="J41:N41"/>
    <mergeCell ref="J42:N42"/>
    <mergeCell ref="I5:J5"/>
    <mergeCell ref="C16:D16"/>
    <mergeCell ref="C17:D17"/>
    <mergeCell ref="D37:E37"/>
    <mergeCell ref="D76:E76"/>
    <mergeCell ref="B67:C67"/>
    <mergeCell ref="B72:C72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6:H56"/>
    <mergeCell ref="D57:H57"/>
    <mergeCell ref="D72:E72"/>
    <mergeCell ref="D73:E73"/>
    <mergeCell ref="D74:E74"/>
    <mergeCell ref="D75:E75"/>
    <mergeCell ref="D63:E63"/>
    <mergeCell ref="D62:E62"/>
    <mergeCell ref="D64:E64"/>
    <mergeCell ref="D65:E65"/>
  </mergeCells>
  <phoneticPr fontId="0" type="noConversion"/>
  <dataValidations count="11">
    <dataValidation type="list" allowBlank="1" showInputMessage="1" showErrorMessage="1" sqref="C12:D17 I12:I17">
      <formula1>Score_Ziel</formula1>
    </dataValidation>
    <dataValidation type="list" allowBlank="1" showInputMessage="1" showErrorMessage="1" sqref="D37:H37 K37:L37">
      <formula1>Risk_Category</formula1>
    </dataValidation>
    <dataValidation type="list" allowBlank="1" showInputMessage="1" showErrorMessage="1" sqref="D38:H38 K38:L38">
      <formula1>Damage</formula1>
    </dataValidation>
    <dataValidation type="list" allowBlank="1" showInputMessage="1" showErrorMessage="1" sqref="D39:H39 K39:L39">
      <formula1>Likelyhood</formula1>
    </dataValidation>
    <dataValidation type="list" allowBlank="1" showInputMessage="1" showErrorMessage="1" sqref="D42:H42 K42:L42">
      <formula1>Maturity</formula1>
    </dataValidation>
    <dataValidation type="list" allowBlank="1" showInputMessage="1" showErrorMessage="1" sqref="B3">
      <formula1>Phase</formula1>
    </dataValidation>
    <dataValidation type="list" allowBlank="1" showInputMessage="1" showErrorMessage="1" sqref="D56 K56:L56 I56">
      <formula1>Nutzungsdauer</formula1>
    </dataValidation>
    <dataValidation type="list" allowBlank="1" showInputMessage="1" showErrorMessage="1" sqref="E8:E9">
      <formula1>"ja, nein"</formula1>
    </dataValidation>
    <dataValidation type="list" allowBlank="1" showInputMessage="1" showErrorMessage="1" sqref="F8:H9">
      <formula1>$C$32:$C$33</formula1>
    </dataValidation>
    <dataValidation type="list" allowBlank="1" showInputMessage="1" showErrorMessage="1" sqref="C68:C71">
      <formula1>$A$90:$A$93</formula1>
    </dataValidation>
    <dataValidation type="list" allowBlank="1" showInputMessage="1" showErrorMessage="1" sqref="C73:C75">
      <formula1>$A$90:$A$93</formula1>
    </dataValidation>
  </dataValidations>
  <pageMargins left="0.39370078740157483" right="0.39370078740157483" top="0.6692913385826772" bottom="0.70866141732283472" header="0.31496062992125984" footer="0.39370078740157483"/>
  <pageSetup paperSize="9" scale="87" fitToWidth="6" fitToHeight="6" orientation="landscape" r:id="rId1"/>
  <headerFooter alignWithMargins="0">
    <oddHeader>&amp;L&amp;7Projekt: &lt;Projekt&gt;&amp;C&amp;"Arial,Fett"&amp;14&amp;A&amp;R&amp;G</oddHeader>
    <oddFooter>&amp;L&amp;7&amp;F&amp;C&amp;7&amp;D /Name&amp;R&amp;7Seite &amp;P von&amp;N</oddFooter>
  </headerFooter>
  <rowBreaks count="1" manualBreakCount="1">
    <brk id="34" max="12" man="1"/>
  </rowBreaks>
  <colBreaks count="1" manualBreakCount="1">
    <brk id="14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Dropdown!$C$32:$C$33</xm:f>
          </x14:formula1>
          <xm:sqref>K8:L9</xm:sqref>
        </x14:dataValidation>
        <x14:dataValidation type="list" allowBlank="1" showInputMessage="1" showErrorMessage="1">
          <x14:formula1>
            <xm:f>Dropdown!$A$90:$A$93</xm:f>
          </x14:formula1>
          <xm:sqref>B64:C66 B68:B71 B73:B75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opLeftCell="A11" zoomScaleNormal="100" workbookViewId="0">
      <selection activeCell="B22" sqref="B22"/>
    </sheetView>
  </sheetViews>
  <sheetFormatPr baseColWidth="10" defaultColWidth="11.42578125" defaultRowHeight="12.75" x14ac:dyDescent="0.2"/>
  <cols>
    <col min="1" max="1" width="32.7109375" style="1" customWidth="1"/>
    <col min="2" max="2" width="20.28515625" style="1" bestFit="1" customWidth="1"/>
    <col min="3" max="3" width="18" style="1" customWidth="1"/>
    <col min="4" max="16384" width="11.42578125" style="1"/>
  </cols>
  <sheetData>
    <row r="1" spans="1:3" x14ac:dyDescent="0.2">
      <c r="A1" s="13" t="s">
        <v>37</v>
      </c>
      <c r="B1" s="14" t="s">
        <v>10</v>
      </c>
      <c r="C1" s="15" t="s">
        <v>102</v>
      </c>
    </row>
    <row r="2" spans="1:3" x14ac:dyDescent="0.2">
      <c r="A2" s="3" t="s">
        <v>42</v>
      </c>
      <c r="B2" s="17" t="str">
        <f>+Projektbewertung!C12</f>
        <v>sehr hoch</v>
      </c>
      <c r="C2" s="16">
        <f>VLOOKUP(B2,Dropdown!$A$2:$B$7,2,0)</f>
        <v>4</v>
      </c>
    </row>
    <row r="3" spans="1:3" ht="15" customHeight="1" x14ac:dyDescent="0.2">
      <c r="A3" s="3" t="s">
        <v>43</v>
      </c>
      <c r="B3" s="17" t="str">
        <f>+Projektbewertung!C13</f>
        <v>sehr hoch</v>
      </c>
      <c r="C3" s="16">
        <f>VLOOKUP(B3,Dropdown!$A$2:$B$7,2,0)</f>
        <v>4</v>
      </c>
    </row>
    <row r="4" spans="1:3" x14ac:dyDescent="0.2">
      <c r="A4" s="3" t="s">
        <v>105</v>
      </c>
      <c r="B4" s="17" t="str">
        <f>+Projektbewertung!C14</f>
        <v>sehr hoch</v>
      </c>
      <c r="C4" s="16">
        <f>VLOOKUP(B4,Dropdown!$A$2:$B$7,2,0)</f>
        <v>4</v>
      </c>
    </row>
    <row r="5" spans="1:3" x14ac:dyDescent="0.2">
      <c r="A5" s="3" t="s">
        <v>45</v>
      </c>
      <c r="B5" s="17" t="str">
        <f>+Projektbewertung!C15</f>
        <v>sehr hoch</v>
      </c>
      <c r="C5" s="16">
        <f>VLOOKUP(B5,Dropdown!$A$2:$B$7,2,0)</f>
        <v>4</v>
      </c>
    </row>
    <row r="6" spans="1:3" x14ac:dyDescent="0.2">
      <c r="A6" s="3" t="s">
        <v>115</v>
      </c>
      <c r="B6" s="17" t="str">
        <f>+Projektbewertung!C16</f>
        <v>sehr hoch</v>
      </c>
      <c r="C6" s="16">
        <f>VLOOKUP(B6,Dropdown!$A$2:$B$7,2,0)</f>
        <v>4</v>
      </c>
    </row>
    <row r="7" spans="1:3" x14ac:dyDescent="0.2">
      <c r="A7" s="3" t="s">
        <v>108</v>
      </c>
      <c r="B7" s="17" t="str">
        <f>+Projektbewertung!C17</f>
        <v>sehr hoch</v>
      </c>
      <c r="C7" s="16">
        <f>VLOOKUP(B7,Dropdown!$A$2:$B$7,2,0)</f>
        <v>4</v>
      </c>
    </row>
    <row r="10" spans="1:3" x14ac:dyDescent="0.2">
      <c r="A10" s="13" t="s">
        <v>38</v>
      </c>
      <c r="B10" s="14" t="s">
        <v>10</v>
      </c>
      <c r="C10" s="15" t="s">
        <v>103</v>
      </c>
    </row>
    <row r="11" spans="1:3" x14ac:dyDescent="0.2">
      <c r="A11" s="3" t="s">
        <v>109</v>
      </c>
      <c r="B11" s="17" t="str">
        <f>Projektbewertung!I12</f>
        <v>sehr hoch</v>
      </c>
      <c r="C11" s="16">
        <f>VLOOKUP(B11,Dropdown!$A$2:$B$7,2,0)</f>
        <v>4</v>
      </c>
    </row>
    <row r="12" spans="1:3" x14ac:dyDescent="0.2">
      <c r="A12" s="3" t="s">
        <v>44</v>
      </c>
      <c r="B12" s="17" t="str">
        <f>Projektbewertung!I13</f>
        <v>sehr hoch</v>
      </c>
      <c r="C12" s="16">
        <f>VLOOKUP(B12,Dropdown!$A$2:$B$7,2,0)</f>
        <v>4</v>
      </c>
    </row>
    <row r="13" spans="1:3" x14ac:dyDescent="0.2">
      <c r="A13" s="3" t="s">
        <v>111</v>
      </c>
      <c r="B13" s="17" t="str">
        <f>Projektbewertung!I14</f>
        <v>sehr hoch</v>
      </c>
      <c r="C13" s="16">
        <f>VLOOKUP(B13,Dropdown!$A$2:$B$6,2,0)</f>
        <v>4</v>
      </c>
    </row>
    <row r="14" spans="1:3" x14ac:dyDescent="0.2">
      <c r="A14" s="3" t="s">
        <v>112</v>
      </c>
      <c r="B14" s="17" t="str">
        <f>Projektbewertung!I15</f>
        <v>kein</v>
      </c>
      <c r="C14" s="16">
        <f>VLOOKUP(B14,Dropdown!$A$2:$B$7,2,0)</f>
        <v>0</v>
      </c>
    </row>
    <row r="15" spans="1:3" x14ac:dyDescent="0.2">
      <c r="A15" s="3" t="s">
        <v>113</v>
      </c>
      <c r="B15" s="17" t="str">
        <f>Projektbewertung!I16</f>
        <v>mittel</v>
      </c>
      <c r="C15" s="16">
        <f>VLOOKUP(B15,Dropdown!$A$2:$B$7,2,0)</f>
        <v>2</v>
      </c>
    </row>
    <row r="16" spans="1:3" x14ac:dyDescent="0.2">
      <c r="A16" s="3" t="s">
        <v>114</v>
      </c>
      <c r="B16" s="17" t="str">
        <f>Projektbewertung!I17</f>
        <v>sehr hoch</v>
      </c>
      <c r="C16" s="16">
        <f>VLOOKUP(B16,Dropdown!$A$2:$B$7,2,0)</f>
        <v>4</v>
      </c>
    </row>
    <row r="19" spans="1:3" x14ac:dyDescent="0.2">
      <c r="A19" s="51" t="s">
        <v>144</v>
      </c>
    </row>
    <row r="20" spans="1:3" x14ac:dyDescent="0.2">
      <c r="A20" s="32" t="s">
        <v>119</v>
      </c>
    </row>
    <row r="21" spans="1:3" x14ac:dyDescent="0.2">
      <c r="A21" s="35" t="s">
        <v>120</v>
      </c>
      <c r="B21" s="1" t="str">
        <f>Projektbewertung!B64</f>
        <v>klein</v>
      </c>
      <c r="C21" s="52">
        <f>VLOOKUP(B21,Dropdown!$A$90:$B$93,2,0)</f>
        <v>1</v>
      </c>
    </row>
    <row r="22" spans="1:3" x14ac:dyDescent="0.2">
      <c r="A22" s="35" t="s">
        <v>121</v>
      </c>
      <c r="B22" s="1" t="str">
        <f>Projektbewertung!B65</f>
        <v>mittel</v>
      </c>
      <c r="C22" s="52">
        <f>VLOOKUP(B22,Dropdown!$A$90:$B$93,2,0)</f>
        <v>2</v>
      </c>
    </row>
    <row r="23" spans="1:3" x14ac:dyDescent="0.2">
      <c r="A23" s="35" t="s">
        <v>122</v>
      </c>
      <c r="B23" s="1" t="str">
        <f>Projektbewertung!B66</f>
        <v>mittel</v>
      </c>
      <c r="C23" s="52">
        <f>VLOOKUP(B23,Dropdown!$A$90:$B$93,2,0)</f>
        <v>2</v>
      </c>
    </row>
    <row r="24" spans="1:3" x14ac:dyDescent="0.2">
      <c r="A24" s="32" t="s">
        <v>123</v>
      </c>
      <c r="C24" s="52"/>
    </row>
    <row r="25" spans="1:3" x14ac:dyDescent="0.2">
      <c r="A25" s="35" t="s">
        <v>124</v>
      </c>
      <c r="B25" s="1" t="str">
        <f>Projektbewertung!B68</f>
        <v>klein</v>
      </c>
      <c r="C25" s="52">
        <f>VLOOKUP(B25,Dropdown!$A$90:$B$93,2,0)</f>
        <v>1</v>
      </c>
    </row>
    <row r="26" spans="1:3" x14ac:dyDescent="0.2">
      <c r="A26" s="35" t="s">
        <v>125</v>
      </c>
      <c r="B26" s="1" t="str">
        <f>Projektbewertung!B69</f>
        <v>klein</v>
      </c>
      <c r="C26" s="52">
        <f>VLOOKUP(B26,Dropdown!$A$90:$B$93,2,0)</f>
        <v>1</v>
      </c>
    </row>
    <row r="27" spans="1:3" x14ac:dyDescent="0.2">
      <c r="A27" s="35" t="s">
        <v>126</v>
      </c>
      <c r="B27" s="1" t="str">
        <f>Projektbewertung!B70</f>
        <v>klein</v>
      </c>
      <c r="C27" s="52">
        <f>VLOOKUP(B27,Dropdown!$A$90:$B$93,2,0)</f>
        <v>1</v>
      </c>
    </row>
    <row r="28" spans="1:3" x14ac:dyDescent="0.2">
      <c r="A28" s="35" t="s">
        <v>127</v>
      </c>
      <c r="B28" s="1" t="str">
        <f>Projektbewertung!B71</f>
        <v>klein</v>
      </c>
      <c r="C28" s="52">
        <f>VLOOKUP(B28,Dropdown!$A$90:$B$93,2,0)</f>
        <v>1</v>
      </c>
    </row>
    <row r="29" spans="1:3" x14ac:dyDescent="0.2">
      <c r="A29" s="32" t="s">
        <v>128</v>
      </c>
      <c r="C29" s="52"/>
    </row>
    <row r="30" spans="1:3" x14ac:dyDescent="0.2">
      <c r="A30" s="35" t="s">
        <v>129</v>
      </c>
      <c r="B30" s="1" t="str">
        <f>Projektbewertung!B73</f>
        <v>klein</v>
      </c>
      <c r="C30" s="52">
        <f>VLOOKUP(B30,Dropdown!$A$90:$B$93,2,0)</f>
        <v>1</v>
      </c>
    </row>
    <row r="31" spans="1:3" x14ac:dyDescent="0.2">
      <c r="A31" s="35" t="s">
        <v>130</v>
      </c>
      <c r="B31" s="1" t="str">
        <f>Projektbewertung!B74</f>
        <v>sehr hoch</v>
      </c>
      <c r="C31" s="52">
        <f>VLOOKUP(B31,Dropdown!$A$90:$B$93,2,0)</f>
        <v>4</v>
      </c>
    </row>
    <row r="32" spans="1:3" x14ac:dyDescent="0.2">
      <c r="A32" s="35" t="s">
        <v>131</v>
      </c>
      <c r="B32" s="1" t="str">
        <f>Projektbewertung!B75</f>
        <v>klein</v>
      </c>
      <c r="C32" s="52">
        <f>VLOOKUP(B32,Dropdown!$A$90:$B$93,2,0)</f>
        <v>1</v>
      </c>
    </row>
  </sheetData>
  <dataValidations count="2">
    <dataValidation type="list" allowBlank="1" showInputMessage="1" showErrorMessage="1" sqref="B2:B7">
      <formula1>Score_Ziel</formula1>
    </dataValidation>
    <dataValidation type="list" allowBlank="1" showInputMessage="1" showErrorMessage="1" sqref="B11:B16">
      <formula1>Score_Risk</formula1>
    </dataValidation>
  </dataValidations>
  <pageMargins left="0.39370078740157483" right="0.39370078740157483" top="0.6692913385826772" bottom="0.70866141732283472" header="0.31496062992125984" footer="0.39370078740157483"/>
  <pageSetup paperSize="9" fitToWidth="6" fitToHeight="6" orientation="landscape" r:id="rId1"/>
  <headerFooter alignWithMargins="0">
    <oddHeader>&amp;L&amp;7Projekt: &lt;Projekt&gt;&amp;C&amp;"Arial,Fett"&amp;14&amp;A&amp;R&amp;G</oddHeader>
    <oddFooter>&amp;L&amp;7&amp;F&amp;C&amp;7&amp;D /Name&amp;R&amp;7Seite &amp;P von&amp;N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Dropdown!$A$90:$A$93</xm:f>
          </x14:formula1>
          <xm:sqref>B21:B32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3"/>
  <sheetViews>
    <sheetView topLeftCell="A71" zoomScaleNormal="100" workbookViewId="0">
      <selection activeCell="B90" sqref="B90"/>
    </sheetView>
  </sheetViews>
  <sheetFormatPr baseColWidth="10" defaultColWidth="11.42578125" defaultRowHeight="12.75" x14ac:dyDescent="0.2"/>
  <cols>
    <col min="1" max="1" width="20.28515625" style="1" bestFit="1" customWidth="1"/>
    <col min="2" max="2" width="17.7109375" style="1" bestFit="1" customWidth="1"/>
    <col min="3" max="16384" width="11.42578125" style="1"/>
  </cols>
  <sheetData>
    <row r="1" spans="1:2" x14ac:dyDescent="0.2">
      <c r="A1" s="4" t="s">
        <v>62</v>
      </c>
    </row>
    <row r="2" spans="1:2" x14ac:dyDescent="0.2">
      <c r="A2" s="1" t="s">
        <v>149</v>
      </c>
      <c r="B2" s="1">
        <v>4</v>
      </c>
    </row>
    <row r="3" spans="1:2" x14ac:dyDescent="0.2">
      <c r="A3" s="1" t="s">
        <v>148</v>
      </c>
      <c r="B3" s="1">
        <v>3</v>
      </c>
    </row>
    <row r="4" spans="1:2" x14ac:dyDescent="0.2">
      <c r="A4" s="1" t="s">
        <v>147</v>
      </c>
      <c r="B4" s="1">
        <v>2</v>
      </c>
    </row>
    <row r="5" spans="1:2" x14ac:dyDescent="0.2">
      <c r="A5" s="1" t="s">
        <v>146</v>
      </c>
      <c r="B5" s="1">
        <v>1</v>
      </c>
    </row>
    <row r="6" spans="1:2" x14ac:dyDescent="0.2">
      <c r="A6" s="1" t="s">
        <v>145</v>
      </c>
      <c r="B6" s="1">
        <v>0</v>
      </c>
    </row>
    <row r="7" spans="1:2" x14ac:dyDescent="0.2">
      <c r="A7" s="1" t="s">
        <v>46</v>
      </c>
      <c r="B7" s="1">
        <v>-1</v>
      </c>
    </row>
    <row r="9" spans="1:2" x14ac:dyDescent="0.2">
      <c r="A9" s="4" t="s">
        <v>63</v>
      </c>
    </row>
    <row r="10" spans="1:2" x14ac:dyDescent="0.2">
      <c r="A10" s="1" t="s">
        <v>149</v>
      </c>
      <c r="B10" s="1">
        <v>4</v>
      </c>
    </row>
    <row r="11" spans="1:2" x14ac:dyDescent="0.2">
      <c r="A11" s="1" t="s">
        <v>148</v>
      </c>
      <c r="B11" s="1">
        <v>3</v>
      </c>
    </row>
    <row r="12" spans="1:2" x14ac:dyDescent="0.2">
      <c r="A12" s="1" t="s">
        <v>147</v>
      </c>
      <c r="B12" s="1">
        <v>2</v>
      </c>
    </row>
    <row r="13" spans="1:2" x14ac:dyDescent="0.2">
      <c r="A13" s="1" t="s">
        <v>146</v>
      </c>
      <c r="B13" s="1">
        <v>1</v>
      </c>
    </row>
    <row r="14" spans="1:2" x14ac:dyDescent="0.2">
      <c r="A14" s="1" t="s">
        <v>145</v>
      </c>
      <c r="B14" s="1">
        <v>0</v>
      </c>
    </row>
    <row r="16" spans="1:2" x14ac:dyDescent="0.2">
      <c r="A16" s="1" t="s">
        <v>64</v>
      </c>
      <c r="B16" s="4" t="s">
        <v>65</v>
      </c>
    </row>
    <row r="17" spans="1:2" x14ac:dyDescent="0.2">
      <c r="A17" s="1" t="s">
        <v>58</v>
      </c>
      <c r="B17" s="1" t="s">
        <v>66</v>
      </c>
    </row>
    <row r="18" spans="1:2" x14ac:dyDescent="0.2">
      <c r="A18" s="1" t="s">
        <v>59</v>
      </c>
      <c r="B18" s="1" t="s">
        <v>67</v>
      </c>
    </row>
    <row r="19" spans="1:2" x14ac:dyDescent="0.2">
      <c r="A19" s="1" t="s">
        <v>60</v>
      </c>
      <c r="B19" s="1" t="s">
        <v>68</v>
      </c>
    </row>
    <row r="20" spans="1:2" x14ac:dyDescent="0.2">
      <c r="A20" s="1" t="s">
        <v>61</v>
      </c>
      <c r="B20" s="1" t="s">
        <v>49</v>
      </c>
    </row>
    <row r="22" spans="1:2" x14ac:dyDescent="0.2">
      <c r="A22" s="5"/>
      <c r="B22" s="5"/>
    </row>
    <row r="23" spans="1:2" x14ac:dyDescent="0.2">
      <c r="A23" s="6" t="s">
        <v>69</v>
      </c>
      <c r="B23" s="6" t="s">
        <v>70</v>
      </c>
    </row>
    <row r="24" spans="1:2" x14ac:dyDescent="0.2">
      <c r="A24" s="7" t="s">
        <v>71</v>
      </c>
      <c r="B24" s="8">
        <v>300000</v>
      </c>
    </row>
    <row r="25" spans="1:2" x14ac:dyDescent="0.2">
      <c r="A25" s="7" t="s">
        <v>72</v>
      </c>
      <c r="B25" s="8">
        <v>750000</v>
      </c>
    </row>
    <row r="26" spans="1:2" x14ac:dyDescent="0.2">
      <c r="A26" s="7" t="s">
        <v>73</v>
      </c>
      <c r="B26" s="8">
        <v>1500000</v>
      </c>
    </row>
    <row r="27" spans="1:2" x14ac:dyDescent="0.2">
      <c r="A27" s="7" t="s">
        <v>74</v>
      </c>
      <c r="B27" s="8">
        <v>5000000</v>
      </c>
    </row>
    <row r="28" spans="1:2" x14ac:dyDescent="0.2">
      <c r="A28" s="9" t="s">
        <v>48</v>
      </c>
      <c r="B28" s="7"/>
    </row>
    <row r="29" spans="1:2" x14ac:dyDescent="0.2">
      <c r="A29" s="5"/>
      <c r="B29" s="5"/>
    </row>
    <row r="30" spans="1:2" x14ac:dyDescent="0.2">
      <c r="A30" s="6" t="s">
        <v>75</v>
      </c>
      <c r="B30" s="6" t="s">
        <v>76</v>
      </c>
    </row>
    <row r="31" spans="1:2" x14ac:dyDescent="0.2">
      <c r="A31" s="7" t="s">
        <v>77</v>
      </c>
      <c r="B31" s="7">
        <v>0.05</v>
      </c>
    </row>
    <row r="32" spans="1:2" x14ac:dyDescent="0.2">
      <c r="A32" s="7" t="s">
        <v>78</v>
      </c>
      <c r="B32" s="7">
        <v>0.2</v>
      </c>
    </row>
    <row r="33" spans="1:2" x14ac:dyDescent="0.2">
      <c r="A33" s="10" t="s">
        <v>79</v>
      </c>
      <c r="B33" s="7">
        <v>0.5</v>
      </c>
    </row>
    <row r="34" spans="1:2" x14ac:dyDescent="0.2">
      <c r="A34" s="10" t="s">
        <v>80</v>
      </c>
      <c r="B34" s="7">
        <v>0.75</v>
      </c>
    </row>
    <row r="35" spans="1:2" x14ac:dyDescent="0.2">
      <c r="A35" s="10"/>
      <c r="B35" s="7"/>
    </row>
    <row r="36" spans="1:2" x14ac:dyDescent="0.2">
      <c r="A36" s="11"/>
      <c r="B36" s="5"/>
    </row>
    <row r="37" spans="1:2" x14ac:dyDescent="0.2">
      <c r="A37" s="11"/>
      <c r="B37" s="5"/>
    </row>
    <row r="38" spans="1:2" x14ac:dyDescent="0.2">
      <c r="A38" s="12" t="s">
        <v>81</v>
      </c>
      <c r="B38" s="5"/>
    </row>
    <row r="39" spans="1:2" x14ac:dyDescent="0.2">
      <c r="A39" s="9" t="s">
        <v>47</v>
      </c>
      <c r="B39" s="5"/>
    </row>
    <row r="40" spans="1:2" x14ac:dyDescent="0.2">
      <c r="A40" s="9" t="s">
        <v>82</v>
      </c>
      <c r="B40" s="5"/>
    </row>
    <row r="41" spans="1:2" x14ac:dyDescent="0.2">
      <c r="A41" s="9" t="s">
        <v>83</v>
      </c>
      <c r="B41" s="5"/>
    </row>
    <row r="42" spans="1:2" x14ac:dyDescent="0.2">
      <c r="A42" s="7" t="s">
        <v>84</v>
      </c>
      <c r="B42" s="5"/>
    </row>
    <row r="43" spans="1:2" x14ac:dyDescent="0.2">
      <c r="A43" s="7" t="s">
        <v>85</v>
      </c>
      <c r="B43" s="5"/>
    </row>
    <row r="44" spans="1:2" x14ac:dyDescent="0.2">
      <c r="A44" s="7"/>
      <c r="B44" s="5"/>
    </row>
    <row r="45" spans="1:2" x14ac:dyDescent="0.2">
      <c r="A45" s="7"/>
      <c r="B45" s="5"/>
    </row>
    <row r="50" spans="1:2" x14ac:dyDescent="0.2">
      <c r="A50" s="9"/>
      <c r="B50" s="5"/>
    </row>
    <row r="51" spans="1:2" x14ac:dyDescent="0.2">
      <c r="A51" s="5"/>
      <c r="B51" s="5"/>
    </row>
    <row r="52" spans="1:2" x14ac:dyDescent="0.2">
      <c r="A52" s="5"/>
      <c r="B52" s="5"/>
    </row>
    <row r="53" spans="1:2" x14ac:dyDescent="0.2">
      <c r="A53" s="12" t="s">
        <v>86</v>
      </c>
    </row>
    <row r="54" spans="1:2" x14ac:dyDescent="0.2">
      <c r="A54" s="1" t="s">
        <v>87</v>
      </c>
    </row>
    <row r="55" spans="1:2" x14ac:dyDescent="0.2">
      <c r="A55" s="1" t="s">
        <v>88</v>
      </c>
    </row>
    <row r="56" spans="1:2" x14ac:dyDescent="0.2">
      <c r="A56" s="1" t="s">
        <v>89</v>
      </c>
    </row>
    <row r="59" spans="1:2" x14ac:dyDescent="0.2">
      <c r="A59" s="12" t="s">
        <v>90</v>
      </c>
    </row>
    <row r="60" spans="1:2" x14ac:dyDescent="0.2">
      <c r="A60" s="1" t="s">
        <v>91</v>
      </c>
    </row>
    <row r="61" spans="1:2" x14ac:dyDescent="0.2">
      <c r="A61" s="1" t="s">
        <v>92</v>
      </c>
    </row>
    <row r="62" spans="1:2" x14ac:dyDescent="0.2">
      <c r="A62" s="1" t="s">
        <v>93</v>
      </c>
    </row>
    <row r="63" spans="1:2" x14ac:dyDescent="0.2">
      <c r="A63" s="1" t="s">
        <v>94</v>
      </c>
    </row>
    <row r="64" spans="1:2" x14ac:dyDescent="0.2">
      <c r="A64" s="1" t="s">
        <v>95</v>
      </c>
    </row>
    <row r="65" spans="1:2" x14ac:dyDescent="0.2">
      <c r="A65" s="1" t="s">
        <v>96</v>
      </c>
    </row>
    <row r="68" spans="1:2" x14ac:dyDescent="0.2">
      <c r="A68" s="4" t="s">
        <v>97</v>
      </c>
    </row>
    <row r="69" spans="1:2" x14ac:dyDescent="0.2">
      <c r="A69" s="1" t="s">
        <v>50</v>
      </c>
      <c r="B69" s="1">
        <v>1</v>
      </c>
    </row>
    <row r="70" spans="1:2" x14ac:dyDescent="0.2">
      <c r="A70" s="1" t="s">
        <v>51</v>
      </c>
      <c r="B70" s="1">
        <v>2</v>
      </c>
    </row>
    <row r="71" spans="1:2" x14ac:dyDescent="0.2">
      <c r="A71" s="1" t="s">
        <v>52</v>
      </c>
      <c r="B71" s="1">
        <v>3</v>
      </c>
    </row>
    <row r="72" spans="1:2" x14ac:dyDescent="0.2">
      <c r="A72" s="1" t="s">
        <v>53</v>
      </c>
      <c r="B72" s="1">
        <v>4</v>
      </c>
    </row>
    <row r="73" spans="1:2" x14ac:dyDescent="0.2">
      <c r="A73" s="1" t="s">
        <v>54</v>
      </c>
      <c r="B73" s="1">
        <v>5</v>
      </c>
    </row>
    <row r="74" spans="1:2" x14ac:dyDescent="0.2">
      <c r="A74" s="1" t="s">
        <v>55</v>
      </c>
      <c r="B74" s="1">
        <v>6</v>
      </c>
    </row>
    <row r="75" spans="1:2" x14ac:dyDescent="0.2">
      <c r="A75" s="1" t="s">
        <v>56</v>
      </c>
      <c r="B75" s="1">
        <v>7</v>
      </c>
    </row>
    <row r="76" spans="1:2" x14ac:dyDescent="0.2">
      <c r="A76" s="1" t="s">
        <v>57</v>
      </c>
      <c r="B76" s="1">
        <v>8</v>
      </c>
    </row>
    <row r="77" spans="1:2" x14ac:dyDescent="0.2">
      <c r="A77" s="1" t="s">
        <v>98</v>
      </c>
      <c r="B77" s="1">
        <v>9</v>
      </c>
    </row>
    <row r="79" spans="1:2" x14ac:dyDescent="0.2">
      <c r="A79" s="1" t="s">
        <v>99</v>
      </c>
    </row>
    <row r="80" spans="1:2" x14ac:dyDescent="0.2">
      <c r="A80" s="1">
        <v>1</v>
      </c>
      <c r="B80" s="1" t="s">
        <v>100</v>
      </c>
    </row>
    <row r="81" spans="1:2" x14ac:dyDescent="0.2">
      <c r="A81" s="1">
        <v>2</v>
      </c>
      <c r="B81" s="1" t="s">
        <v>100</v>
      </c>
    </row>
    <row r="82" spans="1:2" x14ac:dyDescent="0.2">
      <c r="A82" s="1">
        <v>3</v>
      </c>
      <c r="B82" s="1" t="s">
        <v>100</v>
      </c>
    </row>
    <row r="83" spans="1:2" x14ac:dyDescent="0.2">
      <c r="A83" s="1">
        <v>4</v>
      </c>
      <c r="B83" s="1" t="s">
        <v>101</v>
      </c>
    </row>
    <row r="84" spans="1:2" x14ac:dyDescent="0.2">
      <c r="A84" s="1">
        <v>5</v>
      </c>
      <c r="B84" s="1" t="s">
        <v>101</v>
      </c>
    </row>
    <row r="85" spans="1:2" x14ac:dyDescent="0.2">
      <c r="A85" s="1">
        <v>6</v>
      </c>
      <c r="B85" s="1" t="s">
        <v>101</v>
      </c>
    </row>
    <row r="86" spans="1:2" x14ac:dyDescent="0.2">
      <c r="A86" s="1">
        <v>7</v>
      </c>
      <c r="B86" s="1" t="s">
        <v>101</v>
      </c>
    </row>
    <row r="87" spans="1:2" x14ac:dyDescent="0.2">
      <c r="A87" s="1">
        <v>8</v>
      </c>
      <c r="B87" s="1" t="s">
        <v>101</v>
      </c>
    </row>
    <row r="89" spans="1:2" x14ac:dyDescent="0.2">
      <c r="A89" s="51" t="s">
        <v>109</v>
      </c>
    </row>
    <row r="90" spans="1:2" x14ac:dyDescent="0.2">
      <c r="A90" s="1" t="s">
        <v>150</v>
      </c>
      <c r="B90" s="1">
        <v>1</v>
      </c>
    </row>
    <row r="91" spans="1:2" x14ac:dyDescent="0.2">
      <c r="A91" s="1" t="s">
        <v>147</v>
      </c>
      <c r="B91" s="1">
        <v>2</v>
      </c>
    </row>
    <row r="92" spans="1:2" x14ac:dyDescent="0.2">
      <c r="A92" s="1" t="s">
        <v>148</v>
      </c>
      <c r="B92" s="1">
        <v>3</v>
      </c>
    </row>
    <row r="93" spans="1:2" x14ac:dyDescent="0.2">
      <c r="A93" s="1" t="s">
        <v>149</v>
      </c>
      <c r="B93" s="1">
        <v>4</v>
      </c>
    </row>
  </sheetData>
  <pageMargins left="0.39370078740157483" right="0.39370078740157483" top="0.6692913385826772" bottom="0.70866141732283472" header="0.31496062992125984" footer="0.39370078740157483"/>
  <pageSetup paperSize="9" fitToWidth="6" fitToHeight="6" orientation="landscape" r:id="rId1"/>
  <headerFooter alignWithMargins="0">
    <oddHeader>&amp;L&amp;7Projekt: &lt;Projekt&gt;&amp;C&amp;"Arial,Fett"&amp;14&amp;A&amp;R&amp;G</oddHeader>
    <oddFooter>&amp;L&amp;7&amp;F&amp;C&amp;7&amp;D /Name&amp;R&amp;7Seite &amp;P von&amp;N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Projektbewertung</vt:lpstr>
      <vt:lpstr>Diagrammerstellung</vt:lpstr>
      <vt:lpstr>Dropdown</vt:lpstr>
      <vt:lpstr>Damage</vt:lpstr>
      <vt:lpstr>Projektbewertung!Druckbereich</vt:lpstr>
      <vt:lpstr>Finanzierung</vt:lpstr>
      <vt:lpstr>Likelyhood</vt:lpstr>
      <vt:lpstr>Maturity</vt:lpstr>
      <vt:lpstr>Nutzungsdauer</vt:lpstr>
      <vt:lpstr>Phase</vt:lpstr>
      <vt:lpstr>Projektdauer</vt:lpstr>
      <vt:lpstr>Risk_Category</vt:lpstr>
      <vt:lpstr>Score_Risk</vt:lpstr>
      <vt:lpstr>Score_Ziel</vt:lpstr>
    </vt:vector>
  </TitlesOfParts>
  <Company>Spol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Gleichsner Sophie</dc:creator>
  <cp:lastModifiedBy>Gleichsner Sophie</cp:lastModifiedBy>
  <cp:lastPrinted>2017-05-01T14:49:49Z</cp:lastPrinted>
  <dcterms:created xsi:type="dcterms:W3CDTF">2000-08-24T05:31:08Z</dcterms:created>
  <dcterms:modified xsi:type="dcterms:W3CDTF">2017-05-03T11:20:29Z</dcterms:modified>
</cp:coreProperties>
</file>